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waltung.intern.hessen.de/its/Grundwassersanierung/Freigegebene Dokumente/11-VORBEREITUNG FACHGESPRÄCHE/Arbeitsgruppe Fallbeispiel A/"/>
    </mc:Choice>
  </mc:AlternateContent>
  <bookViews>
    <workbookView xWindow="0" yWindow="0" windowWidth="28800" windowHeight="11700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I29" i="1" s="1"/>
  <c r="J28" i="1"/>
  <c r="K28" i="1"/>
  <c r="L28" i="1"/>
  <c r="M28" i="1"/>
  <c r="N28" i="1"/>
  <c r="N29" i="1" s="1"/>
  <c r="O28" i="1"/>
  <c r="P28" i="1"/>
  <c r="Q28" i="1"/>
  <c r="R28" i="1"/>
  <c r="R29" i="1" s="1"/>
  <c r="S28" i="1"/>
  <c r="T28" i="1"/>
  <c r="U28" i="1"/>
  <c r="V28" i="1"/>
  <c r="V29" i="1" s="1"/>
  <c r="W28" i="1"/>
  <c r="X28" i="1"/>
  <c r="Y28" i="1"/>
  <c r="Z28" i="1"/>
  <c r="Z29" i="1" s="1"/>
  <c r="AA28" i="1"/>
  <c r="AA29" i="1" s="1"/>
  <c r="E28" i="1"/>
  <c r="E29" i="1" s="1"/>
  <c r="E25" i="1"/>
  <c r="Q4" i="1"/>
  <c r="Q3" i="1"/>
  <c r="Y29" i="1" l="1"/>
  <c r="M29" i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<sst xmlns="http://schemas.openxmlformats.org/spreadsheetml/2006/main" count="465" uniqueCount="303">
  <si>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</si>
  <si>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</si>
  <si>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</si>
  <si>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</si>
  <si>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</si>
  <si>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</si>
  <si>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</si>
  <si>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</si>
  <si>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</si>
  <si>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</si>
  <si>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</si>
  <si>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</si>
  <si>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</si>
  <si>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</si>
  <si>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</si>
  <si>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</si>
  <si>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</si>
  <si>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</si>
  <si>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</si>
  <si>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</si>
  <si>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</si>
  <si>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</si>
  <si>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</si>
  <si>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</si>
  <si>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</si>
  <si>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</si>
  <si>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</si>
  <si>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</si>
  <si>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</si>
  <si>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</si>
  <si>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</si>
  <si>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</si>
  <si>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</si>
  <si>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</si>
  <si>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</si>
  <si>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</si>
  <si>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</si>
  <si>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</si>
  <si>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</si>
  <si>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</si>
  <si>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</si>
  <si>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</si>
  <si>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</si>
  <si>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</si>
  <si>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</si>
  <si>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</si>
  <si>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</si>
  <si>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</si>
  <si>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</si>
  <si>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</si>
  <si>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</si>
  <si>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</si>
  <si>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</si>
  <si>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</si>
  <si>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</si>
  <si>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</si>
  <si>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</si>
  <si>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</si>
  <si>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</si>
  <si>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</si>
  <si>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</si>
  <si>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</si>
  <si>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</si>
  <si>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</si>
  <si>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</si>
  <si>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</si>
  <si>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</si>
  <si>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</si>
  <si>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</si>
  <si>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</si>
  <si>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</si>
  <si>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</si>
  <si>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</si>
  <si>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</si>
  <si>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</si>
  <si>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</si>
  <si>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</si>
  <si>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</si>
  <si>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</si>
  <si>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</si>
  <si>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</si>
  <si>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</si>
  <si>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</si>
  <si>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</si>
  <si>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</si>
  <si>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</si>
  <si>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</si>
  <si>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</si>
  <si>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</si>
  <si>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</si>
  <si>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</si>
  <si>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</si>
  <si>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</si>
  <si>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</si>
  <si>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</si>
  <si>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</si>
  <si>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</si>
  <si>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</si>
  <si>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</si>
  <si>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</si>
  <si>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</si>
  <si>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</si>
  <si>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</si>
  <si>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</si>
  <si>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</si>
  <si>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</si>
  <si>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</si>
  <si>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</si>
  <si>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</si>
  <si>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</si>
  <si>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</si>
  <si>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</si>
  <si>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</si>
  <si>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</si>
  <si>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</si>
  <si>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</si>
  <si>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</si>
  <si>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</si>
  <si>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</si>
  <si>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</si>
  <si>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</si>
  <si>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</si>
  <si>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</si>
  <si>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</si>
  <si>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</si>
  <si>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</si>
  <si>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</si>
  <si>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</si>
  <si>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</si>
  <si>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</si>
  <si>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</si>
  <si>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</si>
  <si>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</si>
  <si>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</si>
  <si>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</si>
  <si>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</si>
  <si>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</si>
  <si>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</si>
  <si>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</si>
  <si>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</si>
  <si>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</si>
  <si>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</si>
  <si>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</si>
  <si>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</si>
  <si>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</si>
  <si>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</si>
  <si>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</si>
  <si>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</si>
  <si>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</si>
  <si>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</si>
  <si>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</si>
  <si>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</si>
  <si>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</si>
  <si>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</si>
  <si>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</si>
  <si>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</si>
  <si>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</si>
  <si>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</si>
  <si>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</si>
  <si>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</si>
  <si>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</si>
  <si>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</si>
  <si>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</si>
  <si>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</si>
  <si>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</si>
  <si>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</si>
  <si>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</si>
  <si>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</si>
  <si>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</si>
  <si>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</si>
  <si>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</si>
  <si>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</si>
  <si>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</si>
  <si>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</si>
  <si>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</si>
  <si>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</si>
  <si>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</si>
  <si>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</si>
  <si>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</si>
  <si>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</si>
  <si>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</si>
  <si>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</si>
  <si>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</si>
  <si>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</si>
  <si>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</si>
  <si>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</si>
  <si>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</si>
  <si>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</si>
  <si>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</si>
  <si>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</si>
  <si>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</si>
  <si>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</si>
  <si>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</si>
  <si>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</si>
  <si>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</si>
  <si>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</si>
  <si>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</si>
  <si>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</si>
  <si>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</si>
  <si>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</si>
  <si>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</si>
  <si>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</si>
  <si>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</si>
  <si>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</si>
  <si>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</si>
  <si>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</si>
  <si>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</si>
  <si>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</si>
  <si>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</si>
  <si>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</si>
  <si>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</si>
  <si>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</si>
  <si>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</si>
  <si>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</si>
  <si>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</si>
  <si>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</si>
  <si>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</si>
  <si>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</si>
  <si>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</si>
  <si>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</si>
  <si>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</si>
  <si>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</si>
  <si>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</si>
  <si>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</si>
  <si>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</si>
  <si>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</si>
  <si>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</si>
  <si>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</si>
  <si>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</si>
  <si>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</si>
  <si>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</si>
  <si>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</si>
  <si>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</si>
  <si>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</si>
  <si>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</si>
  <si>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</si>
  <si>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</si>
  <si>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</si>
  <si>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</si>
  <si>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</si>
  <si>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</si>
  <si>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</si>
  <si>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</si>
  <si>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</si>
  <si>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</si>
  <si>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</si>
  <si>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</si>
  <si>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</si>
  <si>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</si>
  <si>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</si>
  <si>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</si>
  <si>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</si>
  <si>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</si>
  <si>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</si>
  <si>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</si>
  <si>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</si>
  <si>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</si>
  <si>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</si>
  <si>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</si>
  <si>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</si>
  <si>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</si>
  <si>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</si>
  <si>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</si>
  <si>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</si>
  <si>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</si>
  <si>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</si>
  <si>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</si>
  <si>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</si>
  <si>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</si>
  <si>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</si>
  <si>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</si>
  <si>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</si>
  <si>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</si>
  <si>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</si>
  <si>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</si>
  <si>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</si>
  <si>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</si>
  <si>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</si>
  <si>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</si>
  <si>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</si>
  <si>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</si>
  <si>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</si>
  <si>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</si>
  <si>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</si>
  <si>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</si>
  <si>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</si>
  <si>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</si>
  <si>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</si>
  <si>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</si>
  <si>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</si>
  <si>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</si>
  <si>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</si>
  <si>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</si>
  <si>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</si>
  <si>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</si>
  <si>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</si>
  <si>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</si>
  <si>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</si>
  <si>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</si>
  <si>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</si>
  <si>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</si>
  <si>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t>FALLBEISPIEL GWM 14</t>
  </si>
  <si>
    <t>LHKW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</si>
</sst>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4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Komma" xfId="21" builtinId="3"/>
    <cellStyle name="Komma 2" xfId="23"/>
    <cellStyle name="Standard" xfId="0" builtinId="0"/>
    <cellStyle name="Standard 2" xfId="1"/>
  </cellStyles>
  <dxfs count="8">
    <dxf>
      <font>
        <color theme="3"/>
      </font>
    </dxf>
    <dxf>
      <font>
        <color theme="3"/>
      </font>
    </dxf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4.8780487804878092</c:v>
                </c:pt>
                <c:pt idx="4">
                  <c:v>13.55013550135501</c:v>
                </c:pt>
                <c:pt idx="5">
                  <c:v>17.344173441734423</c:v>
                </c:pt>
                <c:pt idx="6">
                  <c:v>20.325203252032519</c:v>
                </c:pt>
                <c:pt idx="7">
                  <c:v>22.764227642276424</c:v>
                </c:pt>
                <c:pt idx="8">
                  <c:v>39.566395663956641</c:v>
                </c:pt>
                <c:pt idx="9">
                  <c:v>42.818428184281842</c:v>
                </c:pt>
                <c:pt idx="10">
                  <c:v>54.607046070460697</c:v>
                </c:pt>
                <c:pt idx="11">
                  <c:v>57.859078590785906</c:v>
                </c:pt>
                <c:pt idx="12">
                  <c:v>60.569105691056912</c:v>
                </c:pt>
                <c:pt idx="13">
                  <c:v>63.143631436314365</c:v>
                </c:pt>
                <c:pt idx="14">
                  <c:v>65.718157181571812</c:v>
                </c:pt>
                <c:pt idx="15">
                  <c:v>74.11924119241192</c:v>
                </c:pt>
                <c:pt idx="16">
                  <c:v>75.33875338753387</c:v>
                </c:pt>
                <c:pt idx="17">
                  <c:v>79.403794037940372</c:v>
                </c:pt>
                <c:pt idx="18">
                  <c:v>74.93224932249322</c:v>
                </c:pt>
                <c:pt idx="19">
                  <c:v>75.33875338753387</c:v>
                </c:pt>
                <c:pt idx="20">
                  <c:v>76.964769647696471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95.40288000000001</c:v>
                </c:pt>
                <c:pt idx="4">
                  <c:v>137.50992000000002</c:v>
                </c:pt>
                <c:pt idx="5">
                  <c:v>177.68592000000001</c:v>
                </c:pt>
                <c:pt idx="6">
                  <c:v>215.89812000000001</c:v>
                </c:pt>
                <c:pt idx="7">
                  <c:v>271.48068000000001</c:v>
                </c:pt>
                <c:pt idx="8">
                  <c:v>315.300456</c:v>
                </c:pt>
                <c:pt idx="9">
                  <c:v>356.69988000000001</c:v>
                </c:pt>
                <c:pt idx="10">
                  <c:v>389.39760000000001</c:v>
                </c:pt>
                <c:pt idx="11">
                  <c:v>419.90544</c:v>
                </c:pt>
                <c:pt idx="12">
                  <c:v>448.11516</c:v>
                </c:pt>
                <c:pt idx="13">
                  <c:v>474.46975200000003</c:v>
                </c:pt>
                <c:pt idx="14">
                  <c:v>498.97924800000004</c:v>
                </c:pt>
                <c:pt idx="15">
                  <c:v>517.71084000000008</c:v>
                </c:pt>
                <c:pt idx="16">
                  <c:v>535.70508000000007</c:v>
                </c:pt>
                <c:pt idx="17">
                  <c:v>550.7594160000001</c:v>
                </c:pt>
                <c:pt idx="18">
                  <c:v>568.72593600000005</c:v>
                </c:pt>
                <c:pt idx="19">
                  <c:v>586.36536000000001</c:v>
                </c:pt>
                <c:pt idx="20">
                  <c:v>602.75976000000003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46.393920000000001</c:v>
                </c:pt>
                <c:pt idx="4">
                  <c:v>42.107039999999998</c:v>
                </c:pt>
                <c:pt idx="5">
                  <c:v>40.176000000000002</c:v>
                </c:pt>
                <c:pt idx="6">
                  <c:v>38.212200000000003</c:v>
                </c:pt>
                <c:pt idx="7">
                  <c:v>55.582560000000001</c:v>
                </c:pt>
                <c:pt idx="8">
                  <c:v>43.819775999999997</c:v>
                </c:pt>
                <c:pt idx="9">
                  <c:v>41.399424000000003</c:v>
                </c:pt>
                <c:pt idx="10">
                  <c:v>32.697719999999997</c:v>
                </c:pt>
                <c:pt idx="11">
                  <c:v>30.507840000000002</c:v>
                </c:pt>
                <c:pt idx="12">
                  <c:v>28.209720000000001</c:v>
                </c:pt>
                <c:pt idx="13">
                  <c:v>26.354592</c:v>
                </c:pt>
                <c:pt idx="14">
                  <c:v>24.509495999999999</c:v>
                </c:pt>
                <c:pt idx="15">
                  <c:v>18.731591999999999</c:v>
                </c:pt>
                <c:pt idx="16">
                  <c:v>17.994240000000001</c:v>
                </c:pt>
                <c:pt idx="17">
                  <c:v>15.054335999999999</c:v>
                </c:pt>
                <c:pt idx="18">
                  <c:v>17.966519999999999</c:v>
                </c:pt>
                <c:pt idx="19">
                  <c:v>17.639424000000002</c:v>
                </c:pt>
                <c:pt idx="20">
                  <c:v>16.394400000000001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94.664140054361496</c:v>
                </c:pt>
                <c:pt idx="4">
                  <c:v>44.136021455953802</c:v>
                </c:pt>
                <c:pt idx="5">
                  <c:v>29.216799106799034</c:v>
                </c:pt>
                <c:pt idx="6">
                  <c:v>21.505473168303194</c:v>
                </c:pt>
                <c:pt idx="7">
                  <c:v>25.744808442759552</c:v>
                </c:pt>
                <c:pt idx="8">
                  <c:v>16.141028667637464</c:v>
                </c:pt>
                <c:pt idx="9">
                  <c:v>13.130149956708284</c:v>
                </c:pt>
                <c:pt idx="10">
                  <c:v>9.1667311700040077</c:v>
                </c:pt>
                <c:pt idx="11">
                  <c:v>7.8346243573503154</c:v>
                </c:pt>
                <c:pt idx="12">
                  <c:v>6.7181123750596736</c:v>
                </c:pt>
                <c:pt idx="13">
                  <c:v>5.8812095113852152</c:v>
                </c:pt>
                <c:pt idx="14">
                  <c:v>5.1656602723610474</c:v>
                </c:pt>
                <c:pt idx="15">
                  <c:v>3.7539820943819739</c:v>
                </c:pt>
                <c:pt idx="16">
                  <c:v>3.4757316753164416</c:v>
                </c:pt>
                <c:pt idx="17">
                  <c:v>2.8101909578645281</c:v>
                </c:pt>
                <c:pt idx="18">
                  <c:v>3.2621357260256758</c:v>
                </c:pt>
                <c:pt idx="19">
                  <c:v>3.1015683606599445</c:v>
                </c:pt>
                <c:pt idx="20">
                  <c:v>2.7959359196127185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748</c:v>
                </c:pt>
                <c:pt idx="3">
                  <c:v>712</c:v>
                </c:pt>
                <c:pt idx="4">
                  <c:v>648</c:v>
                </c:pt>
                <c:pt idx="5">
                  <c:v>620</c:v>
                </c:pt>
                <c:pt idx="6">
                  <c:v>598</c:v>
                </c:pt>
                <c:pt idx="7">
                  <c:v>580</c:v>
                </c:pt>
                <c:pt idx="8">
                  <c:v>456</c:v>
                </c:pt>
                <c:pt idx="9">
                  <c:v>432</c:v>
                </c:pt>
                <c:pt idx="10">
                  <c:v>345</c:v>
                </c:pt>
                <c:pt idx="11">
                  <c:v>321</c:v>
                </c:pt>
                <c:pt idx="12">
                  <c:v>301</c:v>
                </c:pt>
                <c:pt idx="13">
                  <c:v>282</c:v>
                </c:pt>
                <c:pt idx="14">
                  <c:v>263</c:v>
                </c:pt>
                <c:pt idx="15">
                  <c:v>201</c:v>
                </c:pt>
                <c:pt idx="16">
                  <c:v>192</c:v>
                </c:pt>
                <c:pt idx="17">
                  <c:v>162</c:v>
                </c:pt>
                <c:pt idx="18">
                  <c:v>195</c:v>
                </c:pt>
                <c:pt idx="19">
                  <c:v>192</c:v>
                </c:pt>
                <c:pt idx="20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748</c:v>
                </c:pt>
                <c:pt idx="3">
                  <c:v>712</c:v>
                </c:pt>
                <c:pt idx="4">
                  <c:v>648</c:v>
                </c:pt>
                <c:pt idx="5">
                  <c:v>620</c:v>
                </c:pt>
                <c:pt idx="6">
                  <c:v>598</c:v>
                </c:pt>
                <c:pt idx="7">
                  <c:v>580</c:v>
                </c:pt>
                <c:pt idx="8">
                  <c:v>456</c:v>
                </c:pt>
                <c:pt idx="9">
                  <c:v>432</c:v>
                </c:pt>
                <c:pt idx="10">
                  <c:v>345</c:v>
                </c:pt>
                <c:pt idx="11">
                  <c:v>321</c:v>
                </c:pt>
                <c:pt idx="12">
                  <c:v>301</c:v>
                </c:pt>
                <c:pt idx="13">
                  <c:v>282</c:v>
                </c:pt>
                <c:pt idx="14">
                  <c:v>263</c:v>
                </c:pt>
                <c:pt idx="15">
                  <c:v>201</c:v>
                </c:pt>
                <c:pt idx="16">
                  <c:v>192</c:v>
                </c:pt>
                <c:pt idx="17">
                  <c:v>162</c:v>
                </c:pt>
                <c:pt idx="18">
                  <c:v>195</c:v>
                </c:pt>
                <c:pt idx="19">
                  <c:v>192</c:v>
                </c:pt>
                <c:pt idx="20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4.8780487804878092</c:v>
                </c:pt>
                <c:pt idx="4">
                  <c:v>13.55013550135501</c:v>
                </c:pt>
                <c:pt idx="5">
                  <c:v>17.344173441734423</c:v>
                </c:pt>
                <c:pt idx="6">
                  <c:v>20.325203252032519</c:v>
                </c:pt>
                <c:pt idx="7">
                  <c:v>22.764227642276424</c:v>
                </c:pt>
                <c:pt idx="8">
                  <c:v>39.566395663956641</c:v>
                </c:pt>
                <c:pt idx="9">
                  <c:v>42.818428184281842</c:v>
                </c:pt>
                <c:pt idx="10">
                  <c:v>54.607046070460697</c:v>
                </c:pt>
                <c:pt idx="11">
                  <c:v>57.859078590785906</c:v>
                </c:pt>
                <c:pt idx="12">
                  <c:v>60.569105691056912</c:v>
                </c:pt>
                <c:pt idx="13">
                  <c:v>63.143631436314365</c:v>
                </c:pt>
                <c:pt idx="14">
                  <c:v>65.718157181571812</c:v>
                </c:pt>
                <c:pt idx="15">
                  <c:v>74.11924119241192</c:v>
                </c:pt>
                <c:pt idx="16">
                  <c:v>75.33875338753387</c:v>
                </c:pt>
                <c:pt idx="17">
                  <c:v>79.403794037940372</c:v>
                </c:pt>
                <c:pt idx="18">
                  <c:v>74.93224932249322</c:v>
                </c:pt>
                <c:pt idx="19">
                  <c:v>75.33875338753387</c:v>
                </c:pt>
                <c:pt idx="20">
                  <c:v>76.964769647696471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46.393920000000001</c:v>
                </c:pt>
                <c:pt idx="4">
                  <c:v>42.107039999999998</c:v>
                </c:pt>
                <c:pt idx="5">
                  <c:v>40.176000000000002</c:v>
                </c:pt>
                <c:pt idx="6">
                  <c:v>38.212200000000003</c:v>
                </c:pt>
                <c:pt idx="7">
                  <c:v>55.582560000000001</c:v>
                </c:pt>
                <c:pt idx="8">
                  <c:v>43.819775999999997</c:v>
                </c:pt>
                <c:pt idx="9">
                  <c:v>41.399424000000003</c:v>
                </c:pt>
                <c:pt idx="10">
                  <c:v>32.697719999999997</c:v>
                </c:pt>
                <c:pt idx="11">
                  <c:v>30.507840000000002</c:v>
                </c:pt>
                <c:pt idx="12">
                  <c:v>28.209720000000001</c:v>
                </c:pt>
                <c:pt idx="13">
                  <c:v>26.354592</c:v>
                </c:pt>
                <c:pt idx="14">
                  <c:v>24.509495999999999</c:v>
                </c:pt>
                <c:pt idx="15">
                  <c:v>18.731591999999999</c:v>
                </c:pt>
                <c:pt idx="16">
                  <c:v>17.994240000000001</c:v>
                </c:pt>
                <c:pt idx="17">
                  <c:v>15.054335999999999</c:v>
                </c:pt>
                <c:pt idx="18">
                  <c:v>17.966519999999999</c:v>
                </c:pt>
                <c:pt idx="19">
                  <c:v>17.639424000000002</c:v>
                </c:pt>
                <c:pt idx="20">
                  <c:v>16.394400000000001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32.697719999999997</c:v>
                </c:pt>
                <c:pt idx="1">
                  <c:v>30.507840000000002</c:v>
                </c:pt>
                <c:pt idx="2">
                  <c:v>28.209720000000001</c:v>
                </c:pt>
                <c:pt idx="3">
                  <c:v>26.354592</c:v>
                </c:pt>
                <c:pt idx="4">
                  <c:v>24.509495999999999</c:v>
                </c:pt>
                <c:pt idx="5">
                  <c:v>18.731591999999999</c:v>
                </c:pt>
                <c:pt idx="6">
                  <c:v>17.994240000000001</c:v>
                </c:pt>
                <c:pt idx="7">
                  <c:v>15.054335999999999</c:v>
                </c:pt>
                <c:pt idx="8">
                  <c:v>17.966519999999999</c:v>
                </c:pt>
                <c:pt idx="9">
                  <c:v>17.639424000000002</c:v>
                </c:pt>
                <c:pt idx="10">
                  <c:v>16.394400000000001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1.825</c:v>
                </c:pt>
                <c:pt idx="1">
                  <c:v>1.825</c:v>
                </c:pt>
                <c:pt idx="2">
                  <c:v>1.825</c:v>
                </c:pt>
                <c:pt idx="3">
                  <c:v>1.825</c:v>
                </c:pt>
                <c:pt idx="4">
                  <c:v>1.825</c:v>
                </c:pt>
                <c:pt idx="5">
                  <c:v>1.825</c:v>
                </c:pt>
                <c:pt idx="6">
                  <c:v>1.825</c:v>
                </c:pt>
                <c:pt idx="7">
                  <c:v>1.825</c:v>
                </c:pt>
                <c:pt idx="8">
                  <c:v>1.825</c:v>
                </c:pt>
                <c:pt idx="9">
                  <c:v>1.825</c:v>
                </c:pt>
                <c:pt idx="10">
                  <c:v>1.825</c:v>
                </c:pt>
                <c:pt idx="11">
                  <c:v>1.825</c:v>
                </c:pt>
                <c:pt idx="12">
                  <c:v>1.825</c:v>
                </c:pt>
                <c:pt idx="13">
                  <c:v>1.825</c:v>
                </c:pt>
                <c:pt idx="14">
                  <c:v>1.825</c:v>
                </c:pt>
                <c:pt idx="15">
                  <c:v>1.825</c:v>
                </c:pt>
                <c:pt idx="16">
                  <c:v>1.825</c:v>
                </c:pt>
                <c:pt idx="17">
                  <c:v>1.825</c:v>
                </c:pt>
                <c:pt idx="18">
                  <c:v>1.825</c:v>
                </c:pt>
                <c:pt idx="19">
                  <c:v>1.825</c:v>
                </c:pt>
                <c:pt idx="20">
                  <c:v>1.825</c:v>
                </c:pt>
                <c:pt idx="21">
                  <c:v>1.825</c:v>
                </c:pt>
                <c:pt idx="22">
                  <c:v>1.825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95.40288000000001</c:v>
                </c:pt>
                <c:pt idx="4">
                  <c:v>137.50992000000002</c:v>
                </c:pt>
                <c:pt idx="5">
                  <c:v>177.68592000000001</c:v>
                </c:pt>
                <c:pt idx="6">
                  <c:v>215.89812000000001</c:v>
                </c:pt>
                <c:pt idx="7">
                  <c:v>271.48068000000001</c:v>
                </c:pt>
                <c:pt idx="8">
                  <c:v>315.300456</c:v>
                </c:pt>
                <c:pt idx="9">
                  <c:v>356.69988000000001</c:v>
                </c:pt>
                <c:pt idx="10">
                  <c:v>389.39760000000001</c:v>
                </c:pt>
                <c:pt idx="11">
                  <c:v>419.90544</c:v>
                </c:pt>
                <c:pt idx="12">
                  <c:v>448.11516</c:v>
                </c:pt>
                <c:pt idx="13">
                  <c:v>474.46975200000003</c:v>
                </c:pt>
                <c:pt idx="14">
                  <c:v>498.97924800000004</c:v>
                </c:pt>
                <c:pt idx="15">
                  <c:v>517.71084000000008</c:v>
                </c:pt>
                <c:pt idx="16">
                  <c:v>535.70508000000007</c:v>
                </c:pt>
                <c:pt idx="17">
                  <c:v>550.7594160000001</c:v>
                </c:pt>
                <c:pt idx="18">
                  <c:v>568.72593600000005</c:v>
                </c:pt>
                <c:pt idx="19">
                  <c:v>586.36536000000001</c:v>
                </c:pt>
                <c:pt idx="20">
                  <c:v>602.75976000000003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986.41146435062808</c:v>
                </c:pt>
                <c:pt idx="3">
                  <c:v>1741.0255481715253</c:v>
                </c:pt>
                <c:pt idx="4">
                  <c:v>1468.5192784829603</c:v>
                </c:pt>
                <c:pt idx="5">
                  <c:v>1789.0282755829621</c:v>
                </c:pt>
                <c:pt idx="6">
                  <c:v>1854.7479600707238</c:v>
                </c:pt>
                <c:pt idx="7">
                  <c:v>3018.9685397667558</c:v>
                </c:pt>
                <c:pt idx="8">
                  <c:v>2143.9178511498008</c:v>
                </c:pt>
                <c:pt idx="9">
                  <c:v>1786.2325813958514</c:v>
                </c:pt>
                <c:pt idx="10">
                  <c:v>3402.6531513408195</c:v>
                </c:pt>
                <c:pt idx="11">
                  <c:v>2906.7282377155948</c:v>
                </c:pt>
                <c:pt idx="12">
                  <c:v>3314.2831619622093</c:v>
                </c:pt>
                <c:pt idx="13">
                  <c:v>3245.8100660285472</c:v>
                </c:pt>
                <c:pt idx="14">
                  <c:v>4321.7942955484614</c:v>
                </c:pt>
                <c:pt idx="15">
                  <c:v>5155.8351259991368</c:v>
                </c:pt>
                <c:pt idx="16">
                  <c:v>4252.9164888083469</c:v>
                </c:pt>
                <c:pt idx="17">
                  <c:v>5437.9017446838052</c:v>
                </c:pt>
                <c:pt idx="18">
                  <c:v>5680.120579802433</c:v>
                </c:pt>
                <c:pt idx="19">
                  <c:v>4785.1902646889994</c:v>
                </c:pt>
                <c:pt idx="20">
                  <c:v>5394.8299418984852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2794.0999246532315</c:v>
                </c:pt>
                <c:pt idx="1">
                  <c:v>2794.0999246532315</c:v>
                </c:pt>
                <c:pt idx="2">
                  <c:v>2794.0999246532315</c:v>
                </c:pt>
                <c:pt idx="3">
                  <c:v>2794.0999246532315</c:v>
                </c:pt>
                <c:pt idx="4">
                  <c:v>2794.0999246532315</c:v>
                </c:pt>
                <c:pt idx="5">
                  <c:v>2794.0999246532315</c:v>
                </c:pt>
                <c:pt idx="6">
                  <c:v>2794.0999246532315</c:v>
                </c:pt>
                <c:pt idx="7">
                  <c:v>2794.0999246532315</c:v>
                </c:pt>
                <c:pt idx="8">
                  <c:v>2794.0999246532315</c:v>
                </c:pt>
                <c:pt idx="9">
                  <c:v>2794.0999246532315</c:v>
                </c:pt>
                <c:pt idx="10">
                  <c:v>2794.0999246532315</c:v>
                </c:pt>
                <c:pt idx="11">
                  <c:v>2794.0999246532315</c:v>
                </c:pt>
                <c:pt idx="12">
                  <c:v>2794.0999246532315</c:v>
                </c:pt>
                <c:pt idx="13">
                  <c:v>2794.0999246532315</c:v>
                </c:pt>
                <c:pt idx="14">
                  <c:v>2794.0999246532315</c:v>
                </c:pt>
                <c:pt idx="15">
                  <c:v>2794.0999246532315</c:v>
                </c:pt>
                <c:pt idx="16">
                  <c:v>2794.0999246532315</c:v>
                </c:pt>
                <c:pt idx="17">
                  <c:v>2794.0999246532315</c:v>
                </c:pt>
                <c:pt idx="18">
                  <c:v>2794.0999246532315</c:v>
                </c:pt>
                <c:pt idx="19">
                  <c:v>2794.0999246532315</c:v>
                </c:pt>
                <c:pt idx="20">
                  <c:v>2794.0999246532315</c:v>
                </c:pt>
                <c:pt idx="21">
                  <c:v>2794.0999246532315</c:v>
                </c:pt>
                <c:pt idx="22">
                  <c:v>2794.0999246532315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46.393920000000001</c:v>
                </c:pt>
                <c:pt idx="4">
                  <c:v>42.107039999999998</c:v>
                </c:pt>
                <c:pt idx="5">
                  <c:v>40.176000000000002</c:v>
                </c:pt>
                <c:pt idx="6">
                  <c:v>38.212200000000003</c:v>
                </c:pt>
                <c:pt idx="7">
                  <c:v>55.582560000000001</c:v>
                </c:pt>
                <c:pt idx="8">
                  <c:v>43.819775999999997</c:v>
                </c:pt>
                <c:pt idx="9">
                  <c:v>41.399424000000003</c:v>
                </c:pt>
                <c:pt idx="10">
                  <c:v>32.697719999999997</c:v>
                </c:pt>
                <c:pt idx="11">
                  <c:v>30.507840000000002</c:v>
                </c:pt>
                <c:pt idx="12">
                  <c:v>28.209720000000001</c:v>
                </c:pt>
                <c:pt idx="13">
                  <c:v>26.354592</c:v>
                </c:pt>
                <c:pt idx="14">
                  <c:v>24.509495999999999</c:v>
                </c:pt>
                <c:pt idx="15">
                  <c:v>18.731591999999999</c:v>
                </c:pt>
                <c:pt idx="16">
                  <c:v>17.994240000000001</c:v>
                </c:pt>
                <c:pt idx="17">
                  <c:v>15.054335999999999</c:v>
                </c:pt>
                <c:pt idx="18">
                  <c:v>17.966519999999999</c:v>
                </c:pt>
                <c:pt idx="19">
                  <c:v>17.639424000000002</c:v>
                </c:pt>
                <c:pt idx="20">
                  <c:v>16.394400000000001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94.664140054361496</c:v>
                </c:pt>
                <c:pt idx="4">
                  <c:v>44.136021455953802</c:v>
                </c:pt>
                <c:pt idx="5">
                  <c:v>29.216799106799034</c:v>
                </c:pt>
                <c:pt idx="6">
                  <c:v>21.505473168303194</c:v>
                </c:pt>
                <c:pt idx="7">
                  <c:v>25.744808442759552</c:v>
                </c:pt>
                <c:pt idx="8">
                  <c:v>16.141028667637464</c:v>
                </c:pt>
                <c:pt idx="9">
                  <c:v>13.130149956708284</c:v>
                </c:pt>
                <c:pt idx="10">
                  <c:v>9.1667311700040077</c:v>
                </c:pt>
                <c:pt idx="11">
                  <c:v>7.8346243573503154</c:v>
                </c:pt>
                <c:pt idx="12">
                  <c:v>6.7181123750596736</c:v>
                </c:pt>
                <c:pt idx="13">
                  <c:v>5.8812095113852152</c:v>
                </c:pt>
                <c:pt idx="14">
                  <c:v>5.1656602723610474</c:v>
                </c:pt>
                <c:pt idx="15">
                  <c:v>3.7539820943819739</c:v>
                </c:pt>
                <c:pt idx="16">
                  <c:v>3.4757316753164416</c:v>
                </c:pt>
                <c:pt idx="17">
                  <c:v>2.8101909578645281</c:v>
                </c:pt>
                <c:pt idx="18">
                  <c:v>3.2621357260256758</c:v>
                </c:pt>
                <c:pt idx="19">
                  <c:v>3.1015683606599445</c:v>
                </c:pt>
                <c:pt idx="20">
                  <c:v>2.7959359196127185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986.41146435062808</c:v>
                </c:pt>
                <c:pt idx="3">
                  <c:v>1741.0255481715253</c:v>
                </c:pt>
                <c:pt idx="4">
                  <c:v>1468.5192784829603</c:v>
                </c:pt>
                <c:pt idx="5">
                  <c:v>1789.0282755829621</c:v>
                </c:pt>
                <c:pt idx="6">
                  <c:v>1854.7479600707238</c:v>
                </c:pt>
                <c:pt idx="7">
                  <c:v>3018.9685397667558</c:v>
                </c:pt>
                <c:pt idx="8">
                  <c:v>2143.9178511498008</c:v>
                </c:pt>
                <c:pt idx="9">
                  <c:v>1786.2325813958514</c:v>
                </c:pt>
                <c:pt idx="10">
                  <c:v>3402.6531513408195</c:v>
                </c:pt>
                <c:pt idx="11">
                  <c:v>2906.7282377155948</c:v>
                </c:pt>
                <c:pt idx="12">
                  <c:v>3314.2831619622093</c:v>
                </c:pt>
                <c:pt idx="13">
                  <c:v>3245.8100660285472</c:v>
                </c:pt>
                <c:pt idx="14">
                  <c:v>4321.7942955484614</c:v>
                </c:pt>
                <c:pt idx="15">
                  <c:v>5155.8351259991368</c:v>
                </c:pt>
                <c:pt idx="16">
                  <c:v>4252.9164888083469</c:v>
                </c:pt>
                <c:pt idx="17">
                  <c:v>5437.9017446838052</c:v>
                </c:pt>
                <c:pt idx="18">
                  <c:v>5680.120579802433</c:v>
                </c:pt>
                <c:pt idx="19">
                  <c:v>4785.1902646889994</c:v>
                </c:pt>
                <c:pt idx="20">
                  <c:v>5394.8299418984852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2794.0999246532315</c:v>
                </c:pt>
                <c:pt idx="1">
                  <c:v>2794.0999246532315</c:v>
                </c:pt>
                <c:pt idx="2">
                  <c:v>2794.0999246532315</c:v>
                </c:pt>
                <c:pt idx="3">
                  <c:v>2794.0999246532315</c:v>
                </c:pt>
                <c:pt idx="4">
                  <c:v>2794.0999246532315</c:v>
                </c:pt>
                <c:pt idx="5">
                  <c:v>2794.0999246532315</c:v>
                </c:pt>
                <c:pt idx="6">
                  <c:v>2794.0999246532315</c:v>
                </c:pt>
                <c:pt idx="7">
                  <c:v>2794.0999246532315</c:v>
                </c:pt>
                <c:pt idx="8">
                  <c:v>2794.0999246532315</c:v>
                </c:pt>
                <c:pt idx="9">
                  <c:v>2794.0999246532315</c:v>
                </c:pt>
                <c:pt idx="10">
                  <c:v>2794.0999246532315</c:v>
                </c:pt>
                <c:pt idx="11">
                  <c:v>2794.0999246532315</c:v>
                </c:pt>
                <c:pt idx="12">
                  <c:v>2794.0999246532315</c:v>
                </c:pt>
                <c:pt idx="13">
                  <c:v>2794.0999246532315</c:v>
                </c:pt>
                <c:pt idx="14">
                  <c:v>2794.0999246532315</c:v>
                </c:pt>
                <c:pt idx="15">
                  <c:v>2794.0999246532315</c:v>
                </c:pt>
                <c:pt idx="16">
                  <c:v>2794.0999246532315</c:v>
                </c:pt>
                <c:pt idx="17">
                  <c:v>2794.0999246532315</c:v>
                </c:pt>
                <c:pt idx="18">
                  <c:v>2794.0999246532315</c:v>
                </c:pt>
                <c:pt idx="19">
                  <c:v>2794.0999246532315</c:v>
                </c:pt>
                <c:pt idx="20">
                  <c:v>2794.0999246532315</c:v>
                </c:pt>
                <c:pt idx="21">
                  <c:v>2794.0999246532315</c:v>
                </c:pt>
                <c:pt idx="22">
                  <c:v>2794.0999246532315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748</c:v>
                </c:pt>
                <c:pt idx="3">
                  <c:v>712</c:v>
                </c:pt>
                <c:pt idx="4">
                  <c:v>648</c:v>
                </c:pt>
                <c:pt idx="5">
                  <c:v>620</c:v>
                </c:pt>
                <c:pt idx="6">
                  <c:v>598</c:v>
                </c:pt>
                <c:pt idx="7">
                  <c:v>580</c:v>
                </c:pt>
                <c:pt idx="8">
                  <c:v>456</c:v>
                </c:pt>
                <c:pt idx="9">
                  <c:v>432</c:v>
                </c:pt>
                <c:pt idx="10">
                  <c:v>345</c:v>
                </c:pt>
                <c:pt idx="11">
                  <c:v>321</c:v>
                </c:pt>
                <c:pt idx="12">
                  <c:v>301</c:v>
                </c:pt>
                <c:pt idx="13">
                  <c:v>282</c:v>
                </c:pt>
                <c:pt idx="14">
                  <c:v>263</c:v>
                </c:pt>
                <c:pt idx="15">
                  <c:v>201</c:v>
                </c:pt>
                <c:pt idx="16">
                  <c:v>192</c:v>
                </c:pt>
                <c:pt idx="17">
                  <c:v>162</c:v>
                </c:pt>
                <c:pt idx="18">
                  <c:v>195</c:v>
                </c:pt>
                <c:pt idx="19">
                  <c:v>192</c:v>
                </c:pt>
                <c:pt idx="20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32.697719999999997</c:v>
                </c:pt>
                <c:pt idx="1">
                  <c:v>30.507840000000002</c:v>
                </c:pt>
                <c:pt idx="2">
                  <c:v>28.209720000000001</c:v>
                </c:pt>
                <c:pt idx="3">
                  <c:v>26.354592</c:v>
                </c:pt>
                <c:pt idx="4">
                  <c:v>24.509495999999999</c:v>
                </c:pt>
                <c:pt idx="5">
                  <c:v>18.731591999999999</c:v>
                </c:pt>
                <c:pt idx="6">
                  <c:v>17.994240000000001</c:v>
                </c:pt>
                <c:pt idx="7">
                  <c:v>15.054335999999999</c:v>
                </c:pt>
                <c:pt idx="8">
                  <c:v>17.966519999999999</c:v>
                </c:pt>
                <c:pt idx="9">
                  <c:v>17.639424000000002</c:v>
                </c:pt>
                <c:pt idx="10">
                  <c:v>16.394400000000001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1.825</c:v>
                </c:pt>
                <c:pt idx="1">
                  <c:v>1.825</c:v>
                </c:pt>
                <c:pt idx="2">
                  <c:v>1.825</c:v>
                </c:pt>
                <c:pt idx="3">
                  <c:v>1.825</c:v>
                </c:pt>
                <c:pt idx="4">
                  <c:v>1.825</c:v>
                </c:pt>
                <c:pt idx="5">
                  <c:v>1.825</c:v>
                </c:pt>
                <c:pt idx="6">
                  <c:v>1.825</c:v>
                </c:pt>
                <c:pt idx="7">
                  <c:v>1.825</c:v>
                </c:pt>
                <c:pt idx="8">
                  <c:v>1.825</c:v>
                </c:pt>
                <c:pt idx="9">
                  <c:v>1.825</c:v>
                </c:pt>
                <c:pt idx="10">
                  <c:v>1.825</c:v>
                </c:pt>
                <c:pt idx="11">
                  <c:v>1.825</c:v>
                </c:pt>
                <c:pt idx="12">
                  <c:v>1.825</c:v>
                </c:pt>
                <c:pt idx="13">
                  <c:v>1.825</c:v>
                </c:pt>
                <c:pt idx="14">
                  <c:v>1.825</c:v>
                </c:pt>
                <c:pt idx="15">
                  <c:v>1.825</c:v>
                </c:pt>
                <c:pt idx="16">
                  <c:v>1.825</c:v>
                </c:pt>
                <c:pt idx="17">
                  <c:v>1.825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748</c:v>
                </c:pt>
                <c:pt idx="3">
                  <c:v>712</c:v>
                </c:pt>
                <c:pt idx="4">
                  <c:v>648</c:v>
                </c:pt>
                <c:pt idx="5">
                  <c:v>620</c:v>
                </c:pt>
                <c:pt idx="6">
                  <c:v>598</c:v>
                </c:pt>
                <c:pt idx="7">
                  <c:v>580</c:v>
                </c:pt>
                <c:pt idx="8">
                  <c:v>456</c:v>
                </c:pt>
                <c:pt idx="9">
                  <c:v>432</c:v>
                </c:pt>
                <c:pt idx="10">
                  <c:v>345</c:v>
                </c:pt>
                <c:pt idx="11">
                  <c:v>321</c:v>
                </c:pt>
                <c:pt idx="12">
                  <c:v>301</c:v>
                </c:pt>
                <c:pt idx="13">
                  <c:v>282</c:v>
                </c:pt>
                <c:pt idx="14">
                  <c:v>263</c:v>
                </c:pt>
                <c:pt idx="15">
                  <c:v>201</c:v>
                </c:pt>
                <c:pt idx="16">
                  <c:v>192</c:v>
                </c:pt>
                <c:pt idx="17">
                  <c:v>162</c:v>
                </c:pt>
                <c:pt idx="18">
                  <c:v>195</c:v>
                </c:pt>
                <c:pt idx="19">
                  <c:v>192</c:v>
                </c:pt>
                <c:pt idx="20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95.40288000000001</c:v>
                </c:pt>
                <c:pt idx="4">
                  <c:v>137.50992000000002</c:v>
                </c:pt>
                <c:pt idx="5">
                  <c:v>177.68592000000001</c:v>
                </c:pt>
                <c:pt idx="6">
                  <c:v>215.89812000000001</c:v>
                </c:pt>
                <c:pt idx="7">
                  <c:v>271.48068000000001</c:v>
                </c:pt>
                <c:pt idx="8">
                  <c:v>315.300456</c:v>
                </c:pt>
                <c:pt idx="9">
                  <c:v>356.69988000000001</c:v>
                </c:pt>
                <c:pt idx="10">
                  <c:v>389.39760000000001</c:v>
                </c:pt>
                <c:pt idx="11">
                  <c:v>419.90544</c:v>
                </c:pt>
                <c:pt idx="12">
                  <c:v>448.11516</c:v>
                </c:pt>
                <c:pt idx="13">
                  <c:v>474.46975200000003</c:v>
                </c:pt>
                <c:pt idx="14">
                  <c:v>498.97924800000004</c:v>
                </c:pt>
                <c:pt idx="15">
                  <c:v>517.71084000000008</c:v>
                </c:pt>
                <c:pt idx="16">
                  <c:v>535.70508000000007</c:v>
                </c:pt>
                <c:pt idx="17">
                  <c:v>550.7594160000001</c:v>
                </c:pt>
                <c:pt idx="18">
                  <c:v>568.72593600000005</c:v>
                </c:pt>
                <c:pt idx="19">
                  <c:v>586.36536000000001</c:v>
                </c:pt>
                <c:pt idx="20">
                  <c:v>602.75976000000003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95.40288000000001</c:v>
                </c:pt>
                <c:pt idx="4">
                  <c:v>137.50992000000002</c:v>
                </c:pt>
                <c:pt idx="5">
                  <c:v>177.68592000000001</c:v>
                </c:pt>
                <c:pt idx="6">
                  <c:v>215.89812000000001</c:v>
                </c:pt>
                <c:pt idx="7">
                  <c:v>271.48068000000001</c:v>
                </c:pt>
                <c:pt idx="8">
                  <c:v>315.300456</c:v>
                </c:pt>
                <c:pt idx="9">
                  <c:v>356.69988000000001</c:v>
                </c:pt>
                <c:pt idx="10">
                  <c:v>389.39760000000001</c:v>
                </c:pt>
                <c:pt idx="11">
                  <c:v>419.90544</c:v>
                </c:pt>
                <c:pt idx="12">
                  <c:v>448.11516</c:v>
                </c:pt>
                <c:pt idx="13">
                  <c:v>474.46975200000003</c:v>
                </c:pt>
                <c:pt idx="14">
                  <c:v>498.97924800000004</c:v>
                </c:pt>
                <c:pt idx="15">
                  <c:v>517.71084000000008</c:v>
                </c:pt>
                <c:pt idx="16">
                  <c:v>535.70508000000007</c:v>
                </c:pt>
                <c:pt idx="17">
                  <c:v>550.7594160000001</c:v>
                </c:pt>
                <c:pt idx="18">
                  <c:v>568.72593600000005</c:v>
                </c:pt>
                <c:pt idx="19">
                  <c:v>586.36536000000001</c:v>
                </c:pt>
                <c:pt idx="20">
                  <c:v>602.75976000000003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49.008960000000002</c:v>
                </c:pt>
                <c:pt idx="3">
                  <c:v>46.393920000000001</c:v>
                </c:pt>
                <c:pt idx="4">
                  <c:v>42.107039999999998</c:v>
                </c:pt>
                <c:pt idx="5">
                  <c:v>40.176000000000002</c:v>
                </c:pt>
                <c:pt idx="6">
                  <c:v>38.212200000000003</c:v>
                </c:pt>
                <c:pt idx="7">
                  <c:v>55.582560000000001</c:v>
                </c:pt>
                <c:pt idx="8">
                  <c:v>43.819775999999997</c:v>
                </c:pt>
                <c:pt idx="9">
                  <c:v>41.399424000000003</c:v>
                </c:pt>
                <c:pt idx="10">
                  <c:v>32.697719999999997</c:v>
                </c:pt>
                <c:pt idx="11">
                  <c:v>30.507840000000002</c:v>
                </c:pt>
                <c:pt idx="12">
                  <c:v>28.209720000000001</c:v>
                </c:pt>
                <c:pt idx="13">
                  <c:v>26.354592</c:v>
                </c:pt>
                <c:pt idx="14">
                  <c:v>24.509495999999999</c:v>
                </c:pt>
                <c:pt idx="15">
                  <c:v>18.731591999999999</c:v>
                </c:pt>
                <c:pt idx="16">
                  <c:v>17.994240000000001</c:v>
                </c:pt>
                <c:pt idx="17">
                  <c:v>15.054335999999999</c:v>
                </c:pt>
                <c:pt idx="18">
                  <c:v>17.966519999999999</c:v>
                </c:pt>
                <c:pt idx="19">
                  <c:v>17.639424000000002</c:v>
                </c:pt>
                <c:pt idx="20">
                  <c:v>16.394400000000001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7</xdr:row>
          <xdr:rowOff>95250</xdr:rowOff>
        </xdr:from>
        <xdr:to>
          <xdr:col>16</xdr:col>
          <xdr:colOff>171450</xdr:colOff>
          <xdr:row>9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topLeftCell="B1" zoomScaleNormal="100" zoomScaleSheetLayoutView="90" workbookViewId="0">
      <selection activeCell="G18" sqref="G18:Y18"/>
    </sheetView>
  </sheetViews>
  <sheetFormatPr baseColWidth="10" defaultColWidth="11.42578125" defaultRowHeight="14.25" x14ac:dyDescent="0.2"/>
  <cols>
    <col min="1" max="1" width="2" style="4" customWidth="1"/>
    <col min="2" max="2" width="36.28515625" style="4" customWidth="1"/>
    <col min="3" max="3" width="9.7109375" style="4" bestFit="1" customWidth="1"/>
    <col min="4" max="4" width="2.28515625" style="4" customWidth="1"/>
    <col min="5" max="30" width="6.28515625" style="4" customWidth="1"/>
    <col min="31" max="35" width="6.28515625" style="4" hidden="1" customWidth="1"/>
    <col min="36" max="49" width="6.28515625" style="4" customWidth="1"/>
    <col min="50" max="16384" width="11.42578125" style="4"/>
  </cols>
  <sheetData>
    <row r="1" spans="2:47" s="2" customFormat="1" ht="26.25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>
        <f>(MAX(E27:AA27)/(MAX(E21:AA21)))</f>
        <v>2794.0999246532315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149999999999999" customHeight="1" x14ac:dyDescent="0.2">
      <c r="B3" s="103"/>
      <c r="L3" s="53"/>
      <c r="M3" s="53"/>
      <c r="N3" s="56"/>
      <c r="O3" s="93"/>
      <c r="P3" s="93"/>
      <c r="Q3" s="95">
        <f>MAX(E15:AA15)</f>
        <v>748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149999999999999" customHeight="1" x14ac:dyDescent="0.2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1.825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149999999999999" customHeight="1" x14ac:dyDescent="0.2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0.73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149999999999999" customHeight="1" x14ac:dyDescent="0.2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149999999999999" customHeight="1" x14ac:dyDescent="0.2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">
      <c r="B8" s="14" t="s">
        <v>3</v>
      </c>
      <c r="C8" s="14"/>
      <c r="D8" s="14"/>
      <c r="E8" s="133" t="s">
        <v>301</v>
      </c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">
      <c r="B9" s="9" t="s">
        <v>1</v>
      </c>
      <c r="C9" s="9"/>
      <c r="D9" s="9"/>
      <c r="E9" s="135" t="s">
        <v>302</v>
      </c>
      <c r="F9" s="135"/>
      <c r="G9" s="45"/>
      <c r="H9" s="45"/>
      <c r="I9" s="101" t="b">
        <v>0</v>
      </c>
      <c r="J9" s="104" t="b">
        <v>1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">
      <c r="B10" s="9" t="s">
        <v>51</v>
      </c>
      <c r="C10" s="20" t="s">
        <v>2</v>
      </c>
      <c r="D10" s="9"/>
      <c r="E10" s="135">
        <v>10</v>
      </c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">
      <c r="B11" s="9" t="s">
        <v>12</v>
      </c>
      <c r="C11" s="20" t="s">
        <v>2</v>
      </c>
      <c r="D11" s="9"/>
      <c r="E11" s="135">
        <v>10</v>
      </c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">
      <c r="B12" s="9" t="s">
        <v>4</v>
      </c>
      <c r="C12" s="20" t="s">
        <v>5</v>
      </c>
      <c r="D12" s="9"/>
      <c r="E12" s="134">
        <v>36526</v>
      </c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">
      <c r="B15" s="9" t="s">
        <v>26</v>
      </c>
      <c r="C15" s="43" t="s">
        <v>2</v>
      </c>
      <c r="D15" s="67"/>
      <c r="E15" s="47"/>
      <c r="F15" s="47"/>
      <c r="G15" s="132">
        <v>748</v>
      </c>
      <c r="H15" s="132">
        <v>712</v>
      </c>
      <c r="I15" s="132">
        <v>648</v>
      </c>
      <c r="J15" s="132">
        <v>620</v>
      </c>
      <c r="K15" s="132">
        <v>598</v>
      </c>
      <c r="L15" s="132">
        <v>580</v>
      </c>
      <c r="M15" s="132">
        <v>456</v>
      </c>
      <c r="N15" s="132">
        <v>432</v>
      </c>
      <c r="O15" s="132">
        <v>345</v>
      </c>
      <c r="P15" s="132">
        <v>321</v>
      </c>
      <c r="Q15" s="132">
        <v>301</v>
      </c>
      <c r="R15" s="132">
        <v>282</v>
      </c>
      <c r="S15" s="132">
        <v>263</v>
      </c>
      <c r="T15" s="132">
        <v>201</v>
      </c>
      <c r="U15" s="132">
        <v>192</v>
      </c>
      <c r="V15" s="132">
        <v>162</v>
      </c>
      <c r="W15" s="132">
        <v>195</v>
      </c>
      <c r="X15" s="132">
        <v>192</v>
      </c>
      <c r="Y15" s="132">
        <v>180</v>
      </c>
      <c r="Z15" s="47"/>
      <c r="AA15" s="47"/>
    </row>
    <row r="16" spans="2:47" ht="18" customHeight="1" x14ac:dyDescent="0.2">
      <c r="B16" s="9" t="s">
        <v>23</v>
      </c>
      <c r="C16" s="43" t="s">
        <v>42</v>
      </c>
      <c r="D16" s="67"/>
      <c r="E16" s="47"/>
      <c r="F16" s="47"/>
      <c r="G16" s="132">
        <v>65520</v>
      </c>
      <c r="H16" s="132">
        <v>65160</v>
      </c>
      <c r="I16" s="132">
        <v>64980</v>
      </c>
      <c r="J16" s="132">
        <v>64800</v>
      </c>
      <c r="K16" s="132">
        <v>63900</v>
      </c>
      <c r="L16" s="132">
        <v>95832</v>
      </c>
      <c r="M16" s="132">
        <v>96096</v>
      </c>
      <c r="N16" s="132">
        <v>95832</v>
      </c>
      <c r="O16" s="132">
        <v>94776</v>
      </c>
      <c r="P16" s="132">
        <v>95040</v>
      </c>
      <c r="Q16" s="132">
        <v>93720</v>
      </c>
      <c r="R16" s="132">
        <v>93456</v>
      </c>
      <c r="S16" s="132">
        <v>93192</v>
      </c>
      <c r="T16" s="132">
        <v>93192</v>
      </c>
      <c r="U16" s="132">
        <v>93720</v>
      </c>
      <c r="V16" s="132">
        <v>92928</v>
      </c>
      <c r="W16" s="132">
        <v>92136</v>
      </c>
      <c r="X16" s="132">
        <v>91872</v>
      </c>
      <c r="Y16" s="132">
        <v>91080</v>
      </c>
      <c r="Z16" s="47"/>
      <c r="AA16" s="47"/>
    </row>
    <row r="17" spans="2:35" ht="18" hidden="1" customHeight="1" x14ac:dyDescent="0.2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">
      <c r="B18" s="9" t="s">
        <v>6</v>
      </c>
      <c r="C18" s="22" t="s">
        <v>43</v>
      </c>
      <c r="D18" s="66"/>
      <c r="E18" s="49"/>
      <c r="F18" s="49"/>
      <c r="G18" s="109">
        <v>48343</v>
      </c>
      <c r="H18" s="109">
        <v>80773</v>
      </c>
      <c r="I18" s="109">
        <v>61835</v>
      </c>
      <c r="J18" s="109">
        <v>71876</v>
      </c>
      <c r="K18" s="109">
        <v>70874</v>
      </c>
      <c r="L18" s="109">
        <v>167802</v>
      </c>
      <c r="M18" s="109">
        <v>93946</v>
      </c>
      <c r="N18" s="109">
        <v>73949</v>
      </c>
      <c r="O18" s="109">
        <v>111259</v>
      </c>
      <c r="P18" s="109">
        <v>88678</v>
      </c>
      <c r="Q18" s="109">
        <v>93495</v>
      </c>
      <c r="R18" s="109">
        <v>85542</v>
      </c>
      <c r="S18" s="109">
        <v>105925</v>
      </c>
      <c r="T18" s="109">
        <v>96577</v>
      </c>
      <c r="U18" s="109">
        <v>76528</v>
      </c>
      <c r="V18" s="109">
        <v>81864</v>
      </c>
      <c r="W18" s="109">
        <v>102052</v>
      </c>
      <c r="X18" s="109">
        <v>84408</v>
      </c>
      <c r="Y18" s="109">
        <v>88445</v>
      </c>
      <c r="Z18" s="49"/>
      <c r="AA18" s="49"/>
    </row>
    <row r="19" spans="2:35" ht="18" customHeight="1" x14ac:dyDescent="0.2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#N/A</v>
      </c>
      <c r="F19" s="28" t="e">
        <f t="shared" si="0"/>
        <v>#N/A</v>
      </c>
      <c r="G19" s="28">
        <f t="shared" si="0"/>
        <v>0</v>
      </c>
      <c r="H19" s="28">
        <f t="shared" si="0"/>
        <v>4.8780487804878092</v>
      </c>
      <c r="I19" s="28">
        <f t="shared" si="0"/>
        <v>13.55013550135501</v>
      </c>
      <c r="J19" s="28">
        <f t="shared" si="0"/>
        <v>17.344173441734423</v>
      </c>
      <c r="K19" s="28">
        <f t="shared" si="0"/>
        <v>20.325203252032519</v>
      </c>
      <c r="L19" s="28">
        <f t="shared" si="0"/>
        <v>22.764227642276424</v>
      </c>
      <c r="M19" s="28">
        <f t="shared" si="0"/>
        <v>39.566395663956641</v>
      </c>
      <c r="N19" s="28">
        <f t="shared" si="0"/>
        <v>42.818428184281842</v>
      </c>
      <c r="O19" s="28">
        <f t="shared" si="0"/>
        <v>54.607046070460697</v>
      </c>
      <c r="P19" s="28">
        <f t="shared" si="0"/>
        <v>57.859078590785906</v>
      </c>
      <c r="Q19" s="28">
        <f t="shared" si="0"/>
        <v>60.569105691056912</v>
      </c>
      <c r="R19" s="28">
        <f t="shared" si="0"/>
        <v>63.143631436314365</v>
      </c>
      <c r="S19" s="28">
        <f t="shared" si="0"/>
        <v>65.718157181571812</v>
      </c>
      <c r="T19" s="28">
        <f t="shared" si="0"/>
        <v>74.11924119241192</v>
      </c>
      <c r="U19" s="28">
        <f t="shared" si="0"/>
        <v>75.33875338753387</v>
      </c>
      <c r="V19" s="28">
        <f t="shared" si="0"/>
        <v>79.403794037940372</v>
      </c>
      <c r="W19" s="28">
        <f t="shared" si="0"/>
        <v>74.93224932249322</v>
      </c>
      <c r="X19" s="28">
        <f t="shared" si="0"/>
        <v>75.33875338753387</v>
      </c>
      <c r="Y19" s="28">
        <f t="shared" si="0"/>
        <v>76.964769647696471</v>
      </c>
      <c r="Z19" s="28" t="e">
        <f t="shared" si="0"/>
        <v>#N/A</v>
      </c>
      <c r="AA19" s="28" t="e">
        <f t="shared" si="0"/>
        <v>#N/A</v>
      </c>
    </row>
    <row r="20" spans="2:35" ht="18" customHeight="1" x14ac:dyDescent="0.2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49.008960000000002</v>
      </c>
      <c r="H20" s="29">
        <f t="shared" si="1"/>
        <v>46.393920000000001</v>
      </c>
      <c r="I20" s="29">
        <f t="shared" si="1"/>
        <v>42.107039999999998</v>
      </c>
      <c r="J20" s="29">
        <f t="shared" si="1"/>
        <v>40.176000000000002</v>
      </c>
      <c r="K20" s="29">
        <f t="shared" si="1"/>
        <v>38.212200000000003</v>
      </c>
      <c r="L20" s="29">
        <f t="shared" si="1"/>
        <v>55.582560000000001</v>
      </c>
      <c r="M20" s="29">
        <f t="shared" si="1"/>
        <v>43.819775999999997</v>
      </c>
      <c r="N20" s="29">
        <f t="shared" si="1"/>
        <v>41.399424000000003</v>
      </c>
      <c r="O20" s="29">
        <f t="shared" si="1"/>
        <v>32.697719999999997</v>
      </c>
      <c r="P20" s="29">
        <f t="shared" si="1"/>
        <v>30.507840000000002</v>
      </c>
      <c r="Q20" s="29">
        <f t="shared" si="1"/>
        <v>28.209720000000001</v>
      </c>
      <c r="R20" s="29">
        <f t="shared" si="1"/>
        <v>26.354592</v>
      </c>
      <c r="S20" s="29">
        <f t="shared" si="1"/>
        <v>24.509495999999999</v>
      </c>
      <c r="T20" s="29">
        <f t="shared" si="1"/>
        <v>18.731591999999999</v>
      </c>
      <c r="U20" s="29">
        <f t="shared" si="1"/>
        <v>17.994240000000001</v>
      </c>
      <c r="V20" s="29">
        <f t="shared" si="1"/>
        <v>15.054335999999999</v>
      </c>
      <c r="W20" s="29">
        <f t="shared" si="1"/>
        <v>17.966519999999999</v>
      </c>
      <c r="X20" s="29">
        <f t="shared" si="1"/>
        <v>17.639424000000002</v>
      </c>
      <c r="Y20" s="29">
        <f t="shared" si="1"/>
        <v>16.394400000000001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49.008960000000002</v>
      </c>
      <c r="H21" s="29">
        <f>IF(H15=0,0,(SUM($E$20:H$20)))</f>
        <v>95.40288000000001</v>
      </c>
      <c r="I21" s="29">
        <f>IF(I15=0,0,(SUM($E$20:I$20)))</f>
        <v>137.50992000000002</v>
      </c>
      <c r="J21" s="29">
        <f>IF(J15=0,0,(SUM($E$20:J$20)))</f>
        <v>177.68592000000001</v>
      </c>
      <c r="K21" s="29">
        <f>IF(K15=0,0,(SUM($E$20:K$20)))</f>
        <v>215.89812000000001</v>
      </c>
      <c r="L21" s="29">
        <f>IF(L15=0,0,(SUM($E$20:L$20)))</f>
        <v>271.48068000000001</v>
      </c>
      <c r="M21" s="29">
        <f>IF(M15=0,0,(SUM($E$20:M$20)))</f>
        <v>315.300456</v>
      </c>
      <c r="N21" s="29">
        <f>IF(N15=0,0,(SUM($E$20:N$20)))</f>
        <v>356.69988000000001</v>
      </c>
      <c r="O21" s="29">
        <f>IF(O15=0,0,(SUM($E$20:O$20)))</f>
        <v>389.39760000000001</v>
      </c>
      <c r="P21" s="29">
        <f>IF(P15=0,0,(SUM($E$20:P$20)))</f>
        <v>419.90544</v>
      </c>
      <c r="Q21" s="29">
        <f>IF(Q15=0,0,(SUM($E$20:Q$20)))</f>
        <v>448.11516</v>
      </c>
      <c r="R21" s="29">
        <f>IF(R15=0,0,(SUM($E$20:R$20)))</f>
        <v>474.46975200000003</v>
      </c>
      <c r="S21" s="29">
        <f>IF(S15=0,0,(SUM($E$20:S$20)))</f>
        <v>498.97924800000004</v>
      </c>
      <c r="T21" s="29">
        <f>IF(T15=0,0,(SUM($E$20:T$20)))</f>
        <v>517.71084000000008</v>
      </c>
      <c r="U21" s="29">
        <f>IF(U15=0,0,(SUM($E$20:U$20)))</f>
        <v>535.70508000000007</v>
      </c>
      <c r="V21" s="29">
        <f>IF(V15=0,0,(SUM($E$20:V$20)))</f>
        <v>550.7594160000001</v>
      </c>
      <c r="W21" s="29">
        <f>IF(W15=0,0,(SUM($E$20:W$20)))</f>
        <v>568.72593600000005</v>
      </c>
      <c r="X21" s="29">
        <f>IF(X15=0,0,(SUM($E$20:X$20)))</f>
        <v>586.36536000000001</v>
      </c>
      <c r="Y21" s="29">
        <f>IF(Y15=0,0,(SUM($E$20:Y$20)))</f>
        <v>602.75976000000003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2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94.664140054361496</v>
      </c>
      <c r="I23" s="29">
        <f t="shared" ref="I23" si="6">IF(((I21-H21)/(H21+0.00001)*100)&gt;111,0,(I21-H21)/(H21+0.00001)*100)</f>
        <v>44.136021455953802</v>
      </c>
      <c r="J23" s="29">
        <f t="shared" ref="J23" si="7">IF(((J21-I21)/(I21+0.00001)*100)&gt;111,0,(J21-I21)/(I21+0.00001)*100)</f>
        <v>29.216799106799034</v>
      </c>
      <c r="K23" s="29">
        <f t="shared" ref="K23" si="8">IF(((K21-J21)/(J21+0.00001)*100)&gt;111,0,(K21-J21)/(J21+0.00001)*100)</f>
        <v>21.505473168303194</v>
      </c>
      <c r="L23" s="29">
        <f t="shared" ref="L23" si="9">IF(((L21-K21)/(K21+0.00001)*100)&gt;111,0,(L21-K21)/(K21+0.00001)*100)</f>
        <v>25.744808442759552</v>
      </c>
      <c r="M23" s="29">
        <f t="shared" ref="M23" si="10">IF(((M21-L21)/(L21+0.00001)*100)&gt;111,0,(M21-L21)/(L21+0.00001)*100)</f>
        <v>16.141028667637464</v>
      </c>
      <c r="N23" s="29">
        <f t="shared" ref="N23" si="11">IF(((N21-M21)/(M21+0.00001)*100)&gt;111,0,(N21-M21)/(M21+0.00001)*100)</f>
        <v>13.130149956708284</v>
      </c>
      <c r="O23" s="29">
        <f t="shared" ref="O23" si="12">IF(((O21-N21)/(N21+0.00001)*100)&gt;111,0,(O21-N21)/(N21+0.00001)*100)</f>
        <v>9.1667311700040077</v>
      </c>
      <c r="P23" s="29">
        <f t="shared" ref="P23" si="13">IF(((P21-O21)/(O21+0.00001)*100)&gt;111,0,(P21-O21)/(O21+0.00001)*100)</f>
        <v>7.8346243573503154</v>
      </c>
      <c r="Q23" s="29">
        <f t="shared" ref="Q23" si="14">IF(((Q21-P21)/(P21+0.00001)*100)&gt;111,0,(Q21-P21)/(P21+0.00001)*100)</f>
        <v>6.7181123750596736</v>
      </c>
      <c r="R23" s="29">
        <f t="shared" ref="R23" si="15">IF(((R21-Q21)/(Q21+0.00001)*100)&gt;111,0,(R21-Q21)/(Q21+0.00001)*100)</f>
        <v>5.8812095113852152</v>
      </c>
      <c r="S23" s="29">
        <f t="shared" ref="S23" si="16">IF(((S21-R21)/(R21+0.00001)*100)&gt;111,0,(S21-R21)/(R21+0.00001)*100)</f>
        <v>5.1656602723610474</v>
      </c>
      <c r="T23" s="29">
        <f t="shared" ref="T23" si="17">IF(((T21-S21)/(S21+0.00001)*100)&gt;111,0,(T21-S21)/(S21+0.00001)*100)</f>
        <v>3.7539820943819739</v>
      </c>
      <c r="U23" s="29">
        <f t="shared" ref="U23" si="18">IF(((U21-T21)/(T21+0.00001)*100)&gt;111,0,(U21-T21)/(T21+0.00001)*100)</f>
        <v>3.4757316753164416</v>
      </c>
      <c r="V23" s="29">
        <f t="shared" ref="V23" si="19">IF(((V21-U21)/(U21+0.00001)*100)&gt;111,0,(V21-U21)/(U21+0.00001)*100)</f>
        <v>2.8101909578645281</v>
      </c>
      <c r="W23" s="29">
        <f t="shared" ref="W23" si="20">IF(((W21-V21)/(V21+0.00001)*100)&gt;111,0,(W21-V21)/(V21+0.00001)*100)</f>
        <v>3.2621357260256758</v>
      </c>
      <c r="X23" s="29">
        <f t="shared" ref="X23" si="21">IF(((X21-W21)/(W21+0.00001)*100)&gt;111,0,(X21-W21)/(W21+0.00001)*100)</f>
        <v>3.1015683606599445</v>
      </c>
      <c r="Y23" s="29">
        <f t="shared" ref="Y23" si="22">IF(((Y21-X21)/(X21+0.00001)*100)&gt;111,0,(Y21-X21)/(X21+0.00001)*100)</f>
        <v>2.7959359196127185</v>
      </c>
      <c r="Z23" s="29">
        <f t="shared" ref="Z23" si="23">IF(((Z21-Y21)/(Y21+0.00001)*100)&gt;111,0,(Z21-Y21)/(Y21+0.00001)*100)</f>
        <v>-99.999998340964268</v>
      </c>
      <c r="AA23" s="29">
        <f t="shared" ref="AA23" si="24">IF(((AA21-Z21)/(Z21+0.00001)*100)&gt;111,0,(AA21-Z21)/(Z21+0.00001)*100)</f>
        <v>0</v>
      </c>
    </row>
    <row r="24" spans="2:35" ht="18" customHeight="1" x14ac:dyDescent="0.2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986.41146435062808</v>
      </c>
      <c r="H24" s="27">
        <f t="shared" si="25"/>
        <v>1741.0255481715253</v>
      </c>
      <c r="I24" s="27">
        <f t="shared" si="25"/>
        <v>1468.5192784829603</v>
      </c>
      <c r="J24" s="27">
        <f t="shared" si="25"/>
        <v>1789.0282755829621</v>
      </c>
      <c r="K24" s="27">
        <f t="shared" si="25"/>
        <v>1854.7479600707238</v>
      </c>
      <c r="L24" s="27">
        <f t="shared" si="25"/>
        <v>3018.9685397667558</v>
      </c>
      <c r="M24" s="27">
        <f t="shared" si="25"/>
        <v>2143.9178511498008</v>
      </c>
      <c r="N24" s="27">
        <f t="shared" si="25"/>
        <v>1786.2325813958514</v>
      </c>
      <c r="O24" s="27">
        <f t="shared" si="25"/>
        <v>3402.6531513408195</v>
      </c>
      <c r="P24" s="27">
        <f t="shared" si="25"/>
        <v>2906.7282377155948</v>
      </c>
      <c r="Q24" s="27">
        <f t="shared" si="25"/>
        <v>3314.2831619622093</v>
      </c>
      <c r="R24" s="27">
        <f t="shared" si="25"/>
        <v>3245.8100660285472</v>
      </c>
      <c r="S24" s="27">
        <f t="shared" si="25"/>
        <v>4321.7942955484614</v>
      </c>
      <c r="T24" s="27">
        <f t="shared" si="25"/>
        <v>5155.8351259991368</v>
      </c>
      <c r="U24" s="27">
        <f t="shared" si="25"/>
        <v>4252.9164888083469</v>
      </c>
      <c r="V24" s="27">
        <f t="shared" si="25"/>
        <v>5437.9017446838052</v>
      </c>
      <c r="W24" s="27">
        <f t="shared" si="25"/>
        <v>5680.120579802433</v>
      </c>
      <c r="X24" s="27">
        <f t="shared" si="25"/>
        <v>4785.1902646889994</v>
      </c>
      <c r="Y24" s="27">
        <f t="shared" si="25"/>
        <v>5394.8299418984852</v>
      </c>
      <c r="Z24" s="27">
        <f t="shared" si="25"/>
        <v>0</v>
      </c>
      <c r="AA24" s="27">
        <f t="shared" si="25"/>
        <v>0</v>
      </c>
    </row>
    <row r="25" spans="2:35" s="130" customFormat="1" ht="1.1499999999999999" customHeight="1" x14ac:dyDescent="0.15">
      <c r="B25" s="126" t="s">
        <v>300</v>
      </c>
      <c r="C25" s="127" t="s">
        <v>20</v>
      </c>
      <c r="D25" s="128"/>
      <c r="E25" s="129">
        <f t="shared" ref="E25:AA25" si="26">E27/1000</f>
        <v>0</v>
      </c>
      <c r="F25" s="129">
        <f t="shared" si="26"/>
        <v>0</v>
      </c>
      <c r="G25" s="129">
        <f t="shared" si="26"/>
        <v>48.343000000000004</v>
      </c>
      <c r="H25" s="129">
        <f t="shared" si="26"/>
        <v>129.11600000000001</v>
      </c>
      <c r="I25" s="129">
        <f t="shared" si="26"/>
        <v>190.95099999999999</v>
      </c>
      <c r="J25" s="129">
        <f t="shared" si="26"/>
        <v>262.827</v>
      </c>
      <c r="K25" s="129">
        <f t="shared" si="26"/>
        <v>333.70100000000002</v>
      </c>
      <c r="L25" s="129">
        <f t="shared" si="26"/>
        <v>501.50299999999999</v>
      </c>
      <c r="M25" s="129">
        <f t="shared" si="26"/>
        <v>595.44899999999996</v>
      </c>
      <c r="N25" s="129">
        <f t="shared" si="26"/>
        <v>669.39800000000002</v>
      </c>
      <c r="O25" s="129">
        <f t="shared" si="26"/>
        <v>780.65700000000004</v>
      </c>
      <c r="P25" s="129">
        <f t="shared" si="26"/>
        <v>869.33500000000004</v>
      </c>
      <c r="Q25" s="129">
        <f t="shared" si="26"/>
        <v>962.83</v>
      </c>
      <c r="R25" s="129">
        <f t="shared" si="26"/>
        <v>1048.3720000000001</v>
      </c>
      <c r="S25" s="129">
        <f t="shared" si="26"/>
        <v>1154.297</v>
      </c>
      <c r="T25" s="129">
        <f t="shared" si="26"/>
        <v>1250.874</v>
      </c>
      <c r="U25" s="129">
        <f t="shared" si="26"/>
        <v>1327.402</v>
      </c>
      <c r="V25" s="129">
        <f t="shared" si="26"/>
        <v>1409.2660000000001</v>
      </c>
      <c r="W25" s="129">
        <f t="shared" si="26"/>
        <v>1511.318</v>
      </c>
      <c r="X25" s="129">
        <f t="shared" si="26"/>
        <v>1595.7260000000001</v>
      </c>
      <c r="Y25" s="129">
        <f t="shared" si="26"/>
        <v>1684.171</v>
      </c>
      <c r="Z25" s="129">
        <f t="shared" si="26"/>
        <v>1684.171</v>
      </c>
      <c r="AA25" s="129">
        <f t="shared" si="26"/>
        <v>1684.171</v>
      </c>
    </row>
    <row r="26" spans="2:35" s="107" customFormat="1" ht="1.1499999999999999" customHeight="1" x14ac:dyDescent="0.2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0"/>
    </row>
    <row r="27" spans="2:35" s="106" customFormat="1" ht="1.1499999999999999" customHeight="1" x14ac:dyDescent="0.2">
      <c r="B27" s="105" t="s">
        <v>71</v>
      </c>
      <c r="C27" s="112" t="s">
        <v>20</v>
      </c>
      <c r="D27" s="115"/>
      <c r="E27" s="102">
        <f t="shared" ref="E27:AA27" si="27">E18+D27</f>
        <v>0</v>
      </c>
      <c r="F27" s="102">
        <f t="shared" si="27"/>
        <v>0</v>
      </c>
      <c r="G27" s="102">
        <f t="shared" si="27"/>
        <v>48343</v>
      </c>
      <c r="H27" s="102">
        <f t="shared" si="27"/>
        <v>129116</v>
      </c>
      <c r="I27" s="102">
        <f t="shared" si="27"/>
        <v>190951</v>
      </c>
      <c r="J27" s="102">
        <f t="shared" si="27"/>
        <v>262827</v>
      </c>
      <c r="K27" s="102">
        <f t="shared" si="27"/>
        <v>333701</v>
      </c>
      <c r="L27" s="102">
        <f t="shared" si="27"/>
        <v>501503</v>
      </c>
      <c r="M27" s="102">
        <f t="shared" si="27"/>
        <v>595449</v>
      </c>
      <c r="N27" s="102">
        <f t="shared" si="27"/>
        <v>669398</v>
      </c>
      <c r="O27" s="102">
        <f t="shared" si="27"/>
        <v>780657</v>
      </c>
      <c r="P27" s="102">
        <f t="shared" si="27"/>
        <v>869335</v>
      </c>
      <c r="Q27" s="102">
        <f t="shared" si="27"/>
        <v>962830</v>
      </c>
      <c r="R27" s="102">
        <f t="shared" si="27"/>
        <v>1048372</v>
      </c>
      <c r="S27" s="102">
        <f t="shared" si="27"/>
        <v>1154297</v>
      </c>
      <c r="T27" s="102">
        <f t="shared" si="27"/>
        <v>1250874</v>
      </c>
      <c r="U27" s="102">
        <f t="shared" si="27"/>
        <v>1327402</v>
      </c>
      <c r="V27" s="102">
        <f t="shared" si="27"/>
        <v>1409266</v>
      </c>
      <c r="W27" s="102">
        <f t="shared" si="27"/>
        <v>1511318</v>
      </c>
      <c r="X27" s="102">
        <f t="shared" si="27"/>
        <v>1595726</v>
      </c>
      <c r="Y27" s="102">
        <f t="shared" si="27"/>
        <v>1684171</v>
      </c>
      <c r="Z27" s="102">
        <f t="shared" si="27"/>
        <v>1684171</v>
      </c>
      <c r="AA27" s="102">
        <f t="shared" si="27"/>
        <v>1684171</v>
      </c>
      <c r="AB27" s="116"/>
    </row>
    <row r="28" spans="2:35" s="131" customFormat="1" ht="1.1499999999999999" customHeight="1" x14ac:dyDescent="0.15">
      <c r="B28" s="131" t="s">
        <v>16</v>
      </c>
      <c r="C28" s="131" t="s">
        <v>20</v>
      </c>
      <c r="E28" s="131">
        <f t="shared" ref="E28:AA28" si="28">IF(E15&gt;0.1,1,0)</f>
        <v>0</v>
      </c>
      <c r="F28" s="131">
        <f t="shared" si="28"/>
        <v>0</v>
      </c>
      <c r="G28" s="131">
        <f t="shared" si="28"/>
        <v>1</v>
      </c>
      <c r="H28" s="131">
        <f t="shared" si="28"/>
        <v>1</v>
      </c>
      <c r="I28" s="131">
        <f t="shared" si="28"/>
        <v>1</v>
      </c>
      <c r="J28" s="131">
        <f t="shared" si="28"/>
        <v>1</v>
      </c>
      <c r="K28" s="131">
        <f t="shared" si="28"/>
        <v>1</v>
      </c>
      <c r="L28" s="131">
        <f t="shared" si="28"/>
        <v>1</v>
      </c>
      <c r="M28" s="131">
        <f t="shared" si="28"/>
        <v>1</v>
      </c>
      <c r="N28" s="131">
        <f t="shared" si="28"/>
        <v>1</v>
      </c>
      <c r="O28" s="131">
        <f t="shared" si="28"/>
        <v>1</v>
      </c>
      <c r="P28" s="131">
        <f t="shared" si="28"/>
        <v>1</v>
      </c>
      <c r="Q28" s="131">
        <f t="shared" si="28"/>
        <v>1</v>
      </c>
      <c r="R28" s="131">
        <f t="shared" si="28"/>
        <v>1</v>
      </c>
      <c r="S28" s="131">
        <f t="shared" si="28"/>
        <v>1</v>
      </c>
      <c r="T28" s="131">
        <f t="shared" si="28"/>
        <v>1</v>
      </c>
      <c r="U28" s="131">
        <f t="shared" si="28"/>
        <v>1</v>
      </c>
      <c r="V28" s="131">
        <f t="shared" si="28"/>
        <v>1</v>
      </c>
      <c r="W28" s="131">
        <f t="shared" si="28"/>
        <v>1</v>
      </c>
      <c r="X28" s="131">
        <f t="shared" si="28"/>
        <v>1</v>
      </c>
      <c r="Y28" s="131">
        <f t="shared" si="28"/>
        <v>1</v>
      </c>
      <c r="Z28" s="131">
        <f t="shared" si="28"/>
        <v>0</v>
      </c>
      <c r="AA28" s="131">
        <f t="shared" si="28"/>
        <v>0</v>
      </c>
    </row>
    <row r="29" spans="2:35" s="106" customFormat="1" ht="1.1499999999999999" customHeight="1" x14ac:dyDescent="0.2">
      <c r="B29" s="105" t="s">
        <v>287</v>
      </c>
      <c r="C29" s="105" t="s">
        <v>20</v>
      </c>
      <c r="E29" s="117" t="e">
        <f>IF((E28)=0,#N/A,SUM($E28:E28))</f>
        <v>#N/A</v>
      </c>
      <c r="F29" s="117" t="e">
        <f>IF((F28)=0,#N/A,SUM($E28:F28))</f>
        <v>#N/A</v>
      </c>
      <c r="G29" s="117">
        <f>IF((G28)=0,#N/A,SUM($E28:G28))</f>
        <v>1</v>
      </c>
      <c r="H29" s="117">
        <f>IF((H28)=0,#N/A,SUM($E28:H28))</f>
        <v>2</v>
      </c>
      <c r="I29" s="117">
        <f>IF((I28)=0,#N/A,SUM($E28:I28))</f>
        <v>3</v>
      </c>
      <c r="J29" s="117">
        <f>IF((J28)=0,#N/A,SUM($E28:J28))</f>
        <v>4</v>
      </c>
      <c r="K29" s="117">
        <f>IF((K28)=0,#N/A,SUM($E28:K28))</f>
        <v>5</v>
      </c>
      <c r="L29" s="117">
        <f>IF((L28)=0,#N/A,SUM($E28:L28))</f>
        <v>6</v>
      </c>
      <c r="M29" s="117">
        <f>IF((M28)=0,#N/A,SUM($E28:M28))</f>
        <v>7</v>
      </c>
      <c r="N29" s="117">
        <f>IF((N28)=0,#N/A,SUM($E28:N28))</f>
        <v>8</v>
      </c>
      <c r="O29" s="117">
        <f>IF((O28)=0,#N/A,SUM($E28:O28))</f>
        <v>9</v>
      </c>
      <c r="P29" s="117">
        <f>IF((P28)=0,#N/A,SUM($E28:P28))</f>
        <v>10</v>
      </c>
      <c r="Q29" s="117">
        <f>IF((Q28)=0,#N/A,SUM($E28:Q28))</f>
        <v>11</v>
      </c>
      <c r="R29" s="117">
        <f>IF((R28)=0,#N/A,SUM($E28:R28))</f>
        <v>12</v>
      </c>
      <c r="S29" s="117">
        <f>IF((S28)=0,#N/A,SUM($E28:S28))</f>
        <v>13</v>
      </c>
      <c r="T29" s="117">
        <f>IF((T28)=0,#N/A,SUM($E28:T28))</f>
        <v>14</v>
      </c>
      <c r="U29" s="117">
        <f>IF((U28)=0,#N/A,SUM($E28:U28))</f>
        <v>15</v>
      </c>
      <c r="V29" s="117">
        <f>IF((V28)=0,#N/A,SUM($E28:V28))</f>
        <v>16</v>
      </c>
      <c r="W29" s="117">
        <f>IF((W28)=0,#N/A,SUM($E28:W28))</f>
        <v>17</v>
      </c>
      <c r="X29" s="117">
        <f>IF((X28)=0,#N/A,SUM($E28:X28))</f>
        <v>18</v>
      </c>
      <c r="Y29" s="117">
        <f>IF((Y28)=0,#N/A,SUM($E28:Y28))</f>
        <v>19</v>
      </c>
      <c r="Z29" s="117" t="e">
        <f>IF((Z28)=0,#N/A,SUM($E28:Z28))</f>
        <v>#N/A</v>
      </c>
      <c r="AA29" s="117" t="e">
        <f>IF((AA28)=0,#N/A,SUM($E28:AA28))</f>
        <v>#N/A</v>
      </c>
      <c r="AB29" s="105"/>
    </row>
    <row r="30" spans="2:35" s="106" customFormat="1" ht="1.1499999999999999" customHeight="1" x14ac:dyDescent="0.2">
      <c r="B30" s="105" t="s">
        <v>36</v>
      </c>
      <c r="C30" s="105" t="s">
        <v>20</v>
      </c>
      <c r="E30" s="117">
        <f>$E$10</f>
        <v>10</v>
      </c>
      <c r="F30" s="117">
        <f t="shared" ref="F30:AA30" si="29">$E$10</f>
        <v>10</v>
      </c>
      <c r="G30" s="117">
        <f t="shared" si="29"/>
        <v>10</v>
      </c>
      <c r="H30" s="117">
        <f t="shared" si="29"/>
        <v>10</v>
      </c>
      <c r="I30" s="117">
        <f t="shared" si="29"/>
        <v>10</v>
      </c>
      <c r="J30" s="117">
        <f t="shared" si="29"/>
        <v>10</v>
      </c>
      <c r="K30" s="117">
        <f t="shared" si="29"/>
        <v>10</v>
      </c>
      <c r="L30" s="117">
        <f t="shared" si="29"/>
        <v>10</v>
      </c>
      <c r="M30" s="117">
        <f t="shared" si="29"/>
        <v>10</v>
      </c>
      <c r="N30" s="117">
        <f t="shared" si="29"/>
        <v>10</v>
      </c>
      <c r="O30" s="117">
        <f t="shared" si="29"/>
        <v>10</v>
      </c>
      <c r="P30" s="117">
        <f t="shared" si="29"/>
        <v>10</v>
      </c>
      <c r="Q30" s="117">
        <f t="shared" si="29"/>
        <v>10</v>
      </c>
      <c r="R30" s="117">
        <f t="shared" si="29"/>
        <v>10</v>
      </c>
      <c r="S30" s="117">
        <f t="shared" si="29"/>
        <v>10</v>
      </c>
      <c r="T30" s="117">
        <f t="shared" si="29"/>
        <v>10</v>
      </c>
      <c r="U30" s="117">
        <f t="shared" si="29"/>
        <v>10</v>
      </c>
      <c r="V30" s="117">
        <f t="shared" si="29"/>
        <v>10</v>
      </c>
      <c r="W30" s="117">
        <f t="shared" si="29"/>
        <v>10</v>
      </c>
      <c r="X30" s="117">
        <f t="shared" si="29"/>
        <v>10</v>
      </c>
      <c r="Y30" s="117">
        <f t="shared" si="29"/>
        <v>10</v>
      </c>
      <c r="Z30" s="117">
        <f t="shared" si="29"/>
        <v>10</v>
      </c>
      <c r="AA30" s="117">
        <f t="shared" si="29"/>
        <v>10</v>
      </c>
      <c r="AB30" s="105"/>
      <c r="AC30" s="117"/>
      <c r="AD30" s="117"/>
      <c r="AE30" s="117"/>
      <c r="AF30" s="117"/>
      <c r="AG30" s="117"/>
      <c r="AH30" s="117"/>
      <c r="AI30" s="117"/>
    </row>
    <row r="31" spans="2:35" s="106" customFormat="1" ht="1.1499999999999999" customHeight="1" x14ac:dyDescent="0.2">
      <c r="B31" s="105" t="s">
        <v>17</v>
      </c>
      <c r="C31" s="105" t="s">
        <v>20</v>
      </c>
      <c r="E31" s="118">
        <f t="shared" ref="E31:AA31" si="30">$Q$4</f>
        <v>1.825</v>
      </c>
      <c r="F31" s="118">
        <f t="shared" si="30"/>
        <v>1.825</v>
      </c>
      <c r="G31" s="118">
        <f t="shared" si="30"/>
        <v>1.825</v>
      </c>
      <c r="H31" s="118">
        <f t="shared" si="30"/>
        <v>1.825</v>
      </c>
      <c r="I31" s="118">
        <f t="shared" si="30"/>
        <v>1.825</v>
      </c>
      <c r="J31" s="118">
        <f t="shared" si="30"/>
        <v>1.825</v>
      </c>
      <c r="K31" s="118">
        <f t="shared" si="30"/>
        <v>1.825</v>
      </c>
      <c r="L31" s="118">
        <f t="shared" si="30"/>
        <v>1.825</v>
      </c>
      <c r="M31" s="118">
        <f t="shared" si="30"/>
        <v>1.825</v>
      </c>
      <c r="N31" s="118">
        <f t="shared" si="30"/>
        <v>1.825</v>
      </c>
      <c r="O31" s="118">
        <f t="shared" si="30"/>
        <v>1.825</v>
      </c>
      <c r="P31" s="118">
        <f t="shared" si="30"/>
        <v>1.825</v>
      </c>
      <c r="Q31" s="118">
        <f t="shared" si="30"/>
        <v>1.825</v>
      </c>
      <c r="R31" s="118">
        <f t="shared" si="30"/>
        <v>1.825</v>
      </c>
      <c r="S31" s="118">
        <f t="shared" si="30"/>
        <v>1.825</v>
      </c>
      <c r="T31" s="118">
        <f t="shared" si="30"/>
        <v>1.825</v>
      </c>
      <c r="U31" s="118">
        <f t="shared" si="30"/>
        <v>1.825</v>
      </c>
      <c r="V31" s="118">
        <f t="shared" si="30"/>
        <v>1.825</v>
      </c>
      <c r="W31" s="118">
        <f t="shared" si="30"/>
        <v>1.825</v>
      </c>
      <c r="X31" s="118">
        <f t="shared" si="30"/>
        <v>1.825</v>
      </c>
      <c r="Y31" s="118">
        <f t="shared" si="30"/>
        <v>1.825</v>
      </c>
      <c r="Z31" s="118">
        <f t="shared" si="30"/>
        <v>1.825</v>
      </c>
      <c r="AA31" s="118">
        <f t="shared" si="30"/>
        <v>1.825</v>
      </c>
      <c r="AB31" s="105"/>
    </row>
    <row r="32" spans="2:35" s="106" customFormat="1" ht="1.1499999999999999" customHeight="1" x14ac:dyDescent="0.2">
      <c r="B32" s="105" t="s">
        <v>32</v>
      </c>
      <c r="C32" s="105" t="s">
        <v>20</v>
      </c>
      <c r="E32" s="118">
        <f t="shared" ref="E32:AA32" si="31">$Q$5</f>
        <v>0.73</v>
      </c>
      <c r="F32" s="118">
        <f t="shared" si="31"/>
        <v>0.73</v>
      </c>
      <c r="G32" s="118">
        <f t="shared" si="31"/>
        <v>0.73</v>
      </c>
      <c r="H32" s="118">
        <f t="shared" si="31"/>
        <v>0.73</v>
      </c>
      <c r="I32" s="118">
        <f t="shared" si="31"/>
        <v>0.73</v>
      </c>
      <c r="J32" s="118">
        <f t="shared" si="31"/>
        <v>0.73</v>
      </c>
      <c r="K32" s="118">
        <f t="shared" si="31"/>
        <v>0.73</v>
      </c>
      <c r="L32" s="118">
        <f t="shared" si="31"/>
        <v>0.73</v>
      </c>
      <c r="M32" s="118">
        <f t="shared" si="31"/>
        <v>0.73</v>
      </c>
      <c r="N32" s="118">
        <f t="shared" si="31"/>
        <v>0.73</v>
      </c>
      <c r="O32" s="118">
        <f t="shared" si="31"/>
        <v>0.73</v>
      </c>
      <c r="P32" s="118">
        <f t="shared" si="31"/>
        <v>0.73</v>
      </c>
      <c r="Q32" s="118">
        <f t="shared" si="31"/>
        <v>0.73</v>
      </c>
      <c r="R32" s="118">
        <f t="shared" si="31"/>
        <v>0.73</v>
      </c>
      <c r="S32" s="118">
        <f t="shared" si="31"/>
        <v>0.73</v>
      </c>
      <c r="T32" s="118">
        <f t="shared" si="31"/>
        <v>0.73</v>
      </c>
      <c r="U32" s="118">
        <f t="shared" si="31"/>
        <v>0.73</v>
      </c>
      <c r="V32" s="118">
        <f t="shared" si="31"/>
        <v>0.73</v>
      </c>
      <c r="W32" s="118">
        <f t="shared" si="31"/>
        <v>0.73</v>
      </c>
      <c r="X32" s="118">
        <f t="shared" si="31"/>
        <v>0.73</v>
      </c>
      <c r="Y32" s="118">
        <f t="shared" si="31"/>
        <v>0.73</v>
      </c>
      <c r="Z32" s="118">
        <f t="shared" si="31"/>
        <v>0.73</v>
      </c>
      <c r="AA32" s="118">
        <f t="shared" si="31"/>
        <v>0.73</v>
      </c>
      <c r="AB32" s="105"/>
    </row>
    <row r="33" spans="2:32" s="106" customFormat="1" ht="1.1499999999999999" customHeight="1" x14ac:dyDescent="0.2">
      <c r="B33" s="105" t="s">
        <v>19</v>
      </c>
      <c r="C33" s="105" t="s">
        <v>20</v>
      </c>
      <c r="E33" s="119">
        <v>3</v>
      </c>
      <c r="F33" s="119">
        <v>3</v>
      </c>
      <c r="G33" s="119">
        <v>3</v>
      </c>
      <c r="H33" s="119">
        <v>3</v>
      </c>
      <c r="I33" s="119">
        <v>3</v>
      </c>
      <c r="J33" s="119">
        <v>3</v>
      </c>
      <c r="K33" s="119">
        <v>3</v>
      </c>
      <c r="L33" s="119">
        <v>3</v>
      </c>
      <c r="M33" s="119">
        <v>3</v>
      </c>
      <c r="N33" s="119">
        <v>3</v>
      </c>
      <c r="O33" s="119">
        <v>3</v>
      </c>
      <c r="P33" s="119">
        <v>3</v>
      </c>
      <c r="Q33" s="119">
        <v>3</v>
      </c>
      <c r="R33" s="119">
        <v>3</v>
      </c>
      <c r="S33" s="119">
        <v>3</v>
      </c>
      <c r="T33" s="119">
        <v>3</v>
      </c>
      <c r="U33" s="119">
        <v>3</v>
      </c>
      <c r="V33" s="119">
        <v>3</v>
      </c>
      <c r="W33" s="119">
        <v>3</v>
      </c>
      <c r="X33" s="119">
        <v>3</v>
      </c>
      <c r="Y33" s="119">
        <v>3</v>
      </c>
      <c r="Z33" s="119">
        <v>3</v>
      </c>
      <c r="AA33" s="119">
        <v>3</v>
      </c>
      <c r="AB33" s="105"/>
    </row>
    <row r="34" spans="2:32" s="106" customFormat="1" ht="1.1499999999999999" customHeight="1" x14ac:dyDescent="0.2">
      <c r="B34" s="105" t="s">
        <v>22</v>
      </c>
      <c r="C34" s="105" t="s">
        <v>20</v>
      </c>
      <c r="E34" s="120">
        <f t="shared" ref="E34:AA34" si="32">$Y$1</f>
        <v>2794.0999246532315</v>
      </c>
      <c r="F34" s="120">
        <f t="shared" si="32"/>
        <v>2794.0999246532315</v>
      </c>
      <c r="G34" s="120">
        <f t="shared" si="32"/>
        <v>2794.0999246532315</v>
      </c>
      <c r="H34" s="120">
        <f t="shared" si="32"/>
        <v>2794.0999246532315</v>
      </c>
      <c r="I34" s="120">
        <f t="shared" si="32"/>
        <v>2794.0999246532315</v>
      </c>
      <c r="J34" s="120">
        <f t="shared" si="32"/>
        <v>2794.0999246532315</v>
      </c>
      <c r="K34" s="120">
        <f t="shared" si="32"/>
        <v>2794.0999246532315</v>
      </c>
      <c r="L34" s="120">
        <f t="shared" si="32"/>
        <v>2794.0999246532315</v>
      </c>
      <c r="M34" s="120">
        <f t="shared" si="32"/>
        <v>2794.0999246532315</v>
      </c>
      <c r="N34" s="120">
        <f t="shared" si="32"/>
        <v>2794.0999246532315</v>
      </c>
      <c r="O34" s="120">
        <f t="shared" si="32"/>
        <v>2794.0999246532315</v>
      </c>
      <c r="P34" s="120">
        <f t="shared" si="32"/>
        <v>2794.0999246532315</v>
      </c>
      <c r="Q34" s="120">
        <f t="shared" si="32"/>
        <v>2794.0999246532315</v>
      </c>
      <c r="R34" s="120">
        <f t="shared" si="32"/>
        <v>2794.0999246532315</v>
      </c>
      <c r="S34" s="120">
        <f t="shared" si="32"/>
        <v>2794.0999246532315</v>
      </c>
      <c r="T34" s="120">
        <f t="shared" si="32"/>
        <v>2794.0999246532315</v>
      </c>
      <c r="U34" s="120">
        <f t="shared" si="32"/>
        <v>2794.0999246532315</v>
      </c>
      <c r="V34" s="120">
        <f t="shared" si="32"/>
        <v>2794.0999246532315</v>
      </c>
      <c r="W34" s="120">
        <f t="shared" si="32"/>
        <v>2794.0999246532315</v>
      </c>
      <c r="X34" s="120">
        <f t="shared" si="32"/>
        <v>2794.0999246532315</v>
      </c>
      <c r="Y34" s="120">
        <f t="shared" si="32"/>
        <v>2794.0999246532315</v>
      </c>
      <c r="Z34" s="120">
        <f t="shared" si="32"/>
        <v>2794.0999246532315</v>
      </c>
      <c r="AA34" s="120">
        <f t="shared" si="32"/>
        <v>2794.0999246532315</v>
      </c>
      <c r="AB34" s="105"/>
    </row>
    <row r="35" spans="2:32" s="106" customFormat="1" ht="1.1499999999999999" customHeight="1" x14ac:dyDescent="0.2">
      <c r="B35" s="105" t="s">
        <v>47</v>
      </c>
      <c r="C35" s="105"/>
      <c r="E35" s="120" t="e">
        <f t="shared" ref="E35:AA35" si="33">IF(((1-(E15-$E$10)/($Q$3-$E$10))*100)&gt;100,#N/A,(1-(E15-$E$10)/($Q$3-$E$10))*100)</f>
        <v>#N/A</v>
      </c>
      <c r="F35" s="120" t="e">
        <f t="shared" si="33"/>
        <v>#N/A</v>
      </c>
      <c r="G35" s="120">
        <f t="shared" si="33"/>
        <v>0</v>
      </c>
      <c r="H35" s="120">
        <f t="shared" si="33"/>
        <v>4.8780487804878092</v>
      </c>
      <c r="I35" s="120">
        <f t="shared" si="33"/>
        <v>13.55013550135501</v>
      </c>
      <c r="J35" s="120">
        <f t="shared" si="33"/>
        <v>17.344173441734423</v>
      </c>
      <c r="K35" s="120">
        <f t="shared" si="33"/>
        <v>20.325203252032519</v>
      </c>
      <c r="L35" s="120">
        <f t="shared" si="33"/>
        <v>22.764227642276424</v>
      </c>
      <c r="M35" s="120">
        <f t="shared" si="33"/>
        <v>39.566395663956641</v>
      </c>
      <c r="N35" s="120">
        <f t="shared" si="33"/>
        <v>42.818428184281842</v>
      </c>
      <c r="O35" s="120">
        <f t="shared" si="33"/>
        <v>54.607046070460697</v>
      </c>
      <c r="P35" s="120">
        <f t="shared" si="33"/>
        <v>57.859078590785906</v>
      </c>
      <c r="Q35" s="120">
        <f t="shared" si="33"/>
        <v>60.569105691056912</v>
      </c>
      <c r="R35" s="120">
        <f t="shared" si="33"/>
        <v>63.143631436314365</v>
      </c>
      <c r="S35" s="120">
        <f t="shared" si="33"/>
        <v>65.718157181571812</v>
      </c>
      <c r="T35" s="120">
        <f t="shared" si="33"/>
        <v>74.11924119241192</v>
      </c>
      <c r="U35" s="120">
        <f t="shared" si="33"/>
        <v>75.33875338753387</v>
      </c>
      <c r="V35" s="120">
        <f t="shared" si="33"/>
        <v>79.403794037940372</v>
      </c>
      <c r="W35" s="120">
        <f t="shared" si="33"/>
        <v>74.93224932249322</v>
      </c>
      <c r="X35" s="120">
        <f t="shared" si="33"/>
        <v>75.33875338753387</v>
      </c>
      <c r="Y35" s="120">
        <f t="shared" si="33"/>
        <v>76.964769647696471</v>
      </c>
      <c r="Z35" s="120" t="e">
        <f t="shared" si="33"/>
        <v>#N/A</v>
      </c>
      <c r="AA35" s="120" t="e">
        <f t="shared" si="33"/>
        <v>#N/A</v>
      </c>
      <c r="AB35" s="105"/>
    </row>
    <row r="36" spans="2:32" s="106" customFormat="1" ht="1.1499999999999999" customHeight="1" x14ac:dyDescent="0.2">
      <c r="B36" s="121" t="s">
        <v>275</v>
      </c>
      <c r="C36" s="105" t="s">
        <v>20</v>
      </c>
      <c r="D36" s="115"/>
      <c r="E36" s="122" t="e">
        <f t="shared" ref="E36:AA36" si="34">IF((E20)&lt;0.1,#N/A,(E20))</f>
        <v>#N/A</v>
      </c>
      <c r="F36" s="122" t="e">
        <f t="shared" si="34"/>
        <v>#N/A</v>
      </c>
      <c r="G36" s="122">
        <f t="shared" si="34"/>
        <v>49.008960000000002</v>
      </c>
      <c r="H36" s="122">
        <f t="shared" si="34"/>
        <v>46.393920000000001</v>
      </c>
      <c r="I36" s="122">
        <f t="shared" si="34"/>
        <v>42.107039999999998</v>
      </c>
      <c r="J36" s="122">
        <f t="shared" si="34"/>
        <v>40.176000000000002</v>
      </c>
      <c r="K36" s="122">
        <f t="shared" si="34"/>
        <v>38.212200000000003</v>
      </c>
      <c r="L36" s="122">
        <f t="shared" si="34"/>
        <v>55.582560000000001</v>
      </c>
      <c r="M36" s="122">
        <f t="shared" si="34"/>
        <v>43.819775999999997</v>
      </c>
      <c r="N36" s="122">
        <f t="shared" si="34"/>
        <v>41.399424000000003</v>
      </c>
      <c r="O36" s="122">
        <f t="shared" si="34"/>
        <v>32.697719999999997</v>
      </c>
      <c r="P36" s="122">
        <f t="shared" si="34"/>
        <v>30.507840000000002</v>
      </c>
      <c r="Q36" s="122">
        <f t="shared" si="34"/>
        <v>28.209720000000001</v>
      </c>
      <c r="R36" s="122">
        <f t="shared" si="34"/>
        <v>26.354592</v>
      </c>
      <c r="S36" s="122">
        <f t="shared" si="34"/>
        <v>24.509495999999999</v>
      </c>
      <c r="T36" s="122">
        <f t="shared" si="34"/>
        <v>18.731591999999999</v>
      </c>
      <c r="U36" s="122">
        <f t="shared" si="34"/>
        <v>17.994240000000001</v>
      </c>
      <c r="V36" s="122">
        <f t="shared" si="34"/>
        <v>15.054335999999999</v>
      </c>
      <c r="W36" s="122">
        <f t="shared" si="34"/>
        <v>17.966519999999999</v>
      </c>
      <c r="X36" s="122">
        <f t="shared" si="34"/>
        <v>17.639424000000002</v>
      </c>
      <c r="Y36" s="122">
        <f t="shared" si="34"/>
        <v>16.394400000000001</v>
      </c>
      <c r="Z36" s="122" t="e">
        <f t="shared" si="34"/>
        <v>#N/A</v>
      </c>
      <c r="AA36" s="122" t="e">
        <f t="shared" si="34"/>
        <v>#N/A</v>
      </c>
      <c r="AB36" s="105"/>
    </row>
    <row r="37" spans="2:32" s="106" customFormat="1" ht="1.1499999999999999" customHeight="1" x14ac:dyDescent="0.2">
      <c r="B37" s="121" t="s">
        <v>276</v>
      </c>
      <c r="C37" s="105" t="s">
        <v>20</v>
      </c>
      <c r="D37" s="115"/>
      <c r="E37" s="122" t="e">
        <f t="shared" ref="E37:AA37" si="35">IF((E21)&lt;0.1,#N/A,E21)</f>
        <v>#N/A</v>
      </c>
      <c r="F37" s="122" t="e">
        <f t="shared" si="35"/>
        <v>#N/A</v>
      </c>
      <c r="G37" s="122">
        <f t="shared" si="35"/>
        <v>49.008960000000002</v>
      </c>
      <c r="H37" s="122">
        <f t="shared" si="35"/>
        <v>95.40288000000001</v>
      </c>
      <c r="I37" s="122">
        <f t="shared" si="35"/>
        <v>137.50992000000002</v>
      </c>
      <c r="J37" s="122">
        <f t="shared" si="35"/>
        <v>177.68592000000001</v>
      </c>
      <c r="K37" s="122">
        <f t="shared" si="35"/>
        <v>215.89812000000001</v>
      </c>
      <c r="L37" s="122">
        <f t="shared" si="35"/>
        <v>271.48068000000001</v>
      </c>
      <c r="M37" s="122">
        <f t="shared" si="35"/>
        <v>315.300456</v>
      </c>
      <c r="N37" s="122">
        <f t="shared" si="35"/>
        <v>356.69988000000001</v>
      </c>
      <c r="O37" s="122">
        <f t="shared" si="35"/>
        <v>389.39760000000001</v>
      </c>
      <c r="P37" s="122">
        <f t="shared" si="35"/>
        <v>419.90544</v>
      </c>
      <c r="Q37" s="122">
        <f t="shared" si="35"/>
        <v>448.11516</v>
      </c>
      <c r="R37" s="122">
        <f t="shared" si="35"/>
        <v>474.46975200000003</v>
      </c>
      <c r="S37" s="122">
        <f t="shared" si="35"/>
        <v>498.97924800000004</v>
      </c>
      <c r="T37" s="122">
        <f t="shared" si="35"/>
        <v>517.71084000000008</v>
      </c>
      <c r="U37" s="122">
        <f t="shared" si="35"/>
        <v>535.70508000000007</v>
      </c>
      <c r="V37" s="122">
        <f t="shared" si="35"/>
        <v>550.7594160000001</v>
      </c>
      <c r="W37" s="122">
        <f t="shared" si="35"/>
        <v>568.72593600000005</v>
      </c>
      <c r="X37" s="122">
        <f t="shared" si="35"/>
        <v>586.36536000000001</v>
      </c>
      <c r="Y37" s="122">
        <f t="shared" si="35"/>
        <v>602.75976000000003</v>
      </c>
      <c r="Z37" s="122" t="e">
        <f t="shared" si="35"/>
        <v>#N/A</v>
      </c>
      <c r="AA37" s="122" t="e">
        <f t="shared" si="35"/>
        <v>#N/A</v>
      </c>
      <c r="AB37" s="105"/>
    </row>
    <row r="38" spans="2:32" s="106" customFormat="1" ht="1.1499999999999999" customHeight="1" x14ac:dyDescent="0.2">
      <c r="B38" s="121" t="s">
        <v>277</v>
      </c>
      <c r="C38" s="105" t="s">
        <v>20</v>
      </c>
      <c r="D38" s="115"/>
      <c r="E38" s="123" t="e">
        <f t="shared" ref="E38:AA38" si="36">IF((E25)&lt;0.1,#N/A,E25)</f>
        <v>#N/A</v>
      </c>
      <c r="F38" s="123" t="e">
        <f t="shared" si="36"/>
        <v>#N/A</v>
      </c>
      <c r="G38" s="123">
        <f t="shared" si="36"/>
        <v>48.343000000000004</v>
      </c>
      <c r="H38" s="123">
        <f t="shared" si="36"/>
        <v>129.11600000000001</v>
      </c>
      <c r="I38" s="123">
        <f t="shared" si="36"/>
        <v>190.95099999999999</v>
      </c>
      <c r="J38" s="123">
        <f t="shared" si="36"/>
        <v>262.827</v>
      </c>
      <c r="K38" s="123">
        <f t="shared" si="36"/>
        <v>333.70100000000002</v>
      </c>
      <c r="L38" s="123">
        <f t="shared" si="36"/>
        <v>501.50299999999999</v>
      </c>
      <c r="M38" s="123">
        <f t="shared" si="36"/>
        <v>595.44899999999996</v>
      </c>
      <c r="N38" s="123">
        <f t="shared" si="36"/>
        <v>669.39800000000002</v>
      </c>
      <c r="O38" s="123">
        <f t="shared" si="36"/>
        <v>780.65700000000004</v>
      </c>
      <c r="P38" s="123">
        <f t="shared" si="36"/>
        <v>869.33500000000004</v>
      </c>
      <c r="Q38" s="123">
        <f t="shared" si="36"/>
        <v>962.83</v>
      </c>
      <c r="R38" s="123">
        <f t="shared" si="36"/>
        <v>1048.3720000000001</v>
      </c>
      <c r="S38" s="123">
        <f t="shared" si="36"/>
        <v>1154.297</v>
      </c>
      <c r="T38" s="123">
        <f t="shared" si="36"/>
        <v>1250.874</v>
      </c>
      <c r="U38" s="123">
        <f t="shared" si="36"/>
        <v>1327.402</v>
      </c>
      <c r="V38" s="123">
        <f t="shared" si="36"/>
        <v>1409.2660000000001</v>
      </c>
      <c r="W38" s="123">
        <f t="shared" si="36"/>
        <v>1511.318</v>
      </c>
      <c r="X38" s="123">
        <f t="shared" si="36"/>
        <v>1595.7260000000001</v>
      </c>
      <c r="Y38" s="123">
        <f t="shared" si="36"/>
        <v>1684.171</v>
      </c>
      <c r="Z38" s="123">
        <f t="shared" si="36"/>
        <v>1684.171</v>
      </c>
      <c r="AA38" s="123">
        <f t="shared" si="36"/>
        <v>1684.171</v>
      </c>
      <c r="AB38" s="105"/>
    </row>
    <row r="39" spans="2:32" s="106" customFormat="1" ht="1.1499999999999999" customHeight="1" x14ac:dyDescent="0.2">
      <c r="B39" s="121" t="s">
        <v>25</v>
      </c>
      <c r="C39" s="105" t="s">
        <v>20</v>
      </c>
      <c r="D39" s="115"/>
      <c r="E39" s="123" t="e">
        <f t="shared" ref="E39:AA39" si="37">IF(E24&lt;0.01,#N/A,E24)</f>
        <v>#N/A</v>
      </c>
      <c r="F39" s="123" t="e">
        <f t="shared" si="37"/>
        <v>#N/A</v>
      </c>
      <c r="G39" s="123">
        <f t="shared" si="37"/>
        <v>986.41146435062808</v>
      </c>
      <c r="H39" s="123">
        <f t="shared" si="37"/>
        <v>1741.0255481715253</v>
      </c>
      <c r="I39" s="123">
        <f t="shared" si="37"/>
        <v>1468.5192784829603</v>
      </c>
      <c r="J39" s="123">
        <f t="shared" si="37"/>
        <v>1789.0282755829621</v>
      </c>
      <c r="K39" s="123">
        <f t="shared" si="37"/>
        <v>1854.7479600707238</v>
      </c>
      <c r="L39" s="123">
        <f t="shared" si="37"/>
        <v>3018.9685397667558</v>
      </c>
      <c r="M39" s="123">
        <f t="shared" si="37"/>
        <v>2143.9178511498008</v>
      </c>
      <c r="N39" s="123">
        <f t="shared" si="37"/>
        <v>1786.2325813958514</v>
      </c>
      <c r="O39" s="123">
        <f t="shared" si="37"/>
        <v>3402.6531513408195</v>
      </c>
      <c r="P39" s="123">
        <f t="shared" si="37"/>
        <v>2906.7282377155948</v>
      </c>
      <c r="Q39" s="123">
        <f t="shared" si="37"/>
        <v>3314.2831619622093</v>
      </c>
      <c r="R39" s="123">
        <f t="shared" si="37"/>
        <v>3245.8100660285472</v>
      </c>
      <c r="S39" s="123">
        <f t="shared" si="37"/>
        <v>4321.7942955484614</v>
      </c>
      <c r="T39" s="123">
        <f t="shared" si="37"/>
        <v>5155.8351259991368</v>
      </c>
      <c r="U39" s="123">
        <f t="shared" si="37"/>
        <v>4252.9164888083469</v>
      </c>
      <c r="V39" s="123">
        <f t="shared" si="37"/>
        <v>5437.9017446838052</v>
      </c>
      <c r="W39" s="123">
        <f t="shared" si="37"/>
        <v>5680.120579802433</v>
      </c>
      <c r="X39" s="123">
        <f t="shared" si="37"/>
        <v>4785.1902646889994</v>
      </c>
      <c r="Y39" s="123">
        <f t="shared" si="37"/>
        <v>5394.8299418984852</v>
      </c>
      <c r="Z39" s="123" t="e">
        <f t="shared" si="37"/>
        <v>#N/A</v>
      </c>
      <c r="AA39" s="123" t="e">
        <f t="shared" si="37"/>
        <v>#N/A</v>
      </c>
      <c r="AB39" s="105"/>
    </row>
    <row r="40" spans="2:32" s="106" customFormat="1" ht="1.1499999999999999" customHeight="1" x14ac:dyDescent="0.25">
      <c r="B40" s="124" t="s">
        <v>278</v>
      </c>
      <c r="C40" s="105" t="s">
        <v>20</v>
      </c>
      <c r="D40" s="115"/>
      <c r="E40" s="122" t="e">
        <f t="shared" ref="E40:Z40" si="38">IF(E23&lt;0.01,#N/A,E23)</f>
        <v>#N/A</v>
      </c>
      <c r="F40" s="122" t="e">
        <f t="shared" si="38"/>
        <v>#N/A</v>
      </c>
      <c r="G40" s="122" t="e">
        <f t="shared" si="38"/>
        <v>#N/A</v>
      </c>
      <c r="H40" s="122">
        <f t="shared" si="38"/>
        <v>94.664140054361496</v>
      </c>
      <c r="I40" s="122">
        <f t="shared" si="38"/>
        <v>44.136021455953802</v>
      </c>
      <c r="J40" s="122">
        <f t="shared" si="38"/>
        <v>29.216799106799034</v>
      </c>
      <c r="K40" s="122">
        <f t="shared" si="38"/>
        <v>21.505473168303194</v>
      </c>
      <c r="L40" s="122">
        <f t="shared" si="38"/>
        <v>25.744808442759552</v>
      </c>
      <c r="M40" s="122">
        <f t="shared" si="38"/>
        <v>16.141028667637464</v>
      </c>
      <c r="N40" s="122">
        <f t="shared" si="38"/>
        <v>13.130149956708284</v>
      </c>
      <c r="O40" s="122">
        <f t="shared" si="38"/>
        <v>9.1667311700040077</v>
      </c>
      <c r="P40" s="122">
        <f t="shared" si="38"/>
        <v>7.8346243573503154</v>
      </c>
      <c r="Q40" s="122">
        <f t="shared" si="38"/>
        <v>6.7181123750596736</v>
      </c>
      <c r="R40" s="122">
        <f t="shared" si="38"/>
        <v>5.8812095113852152</v>
      </c>
      <c r="S40" s="122">
        <f t="shared" si="38"/>
        <v>5.1656602723610474</v>
      </c>
      <c r="T40" s="122">
        <f t="shared" si="38"/>
        <v>3.7539820943819739</v>
      </c>
      <c r="U40" s="122">
        <f t="shared" si="38"/>
        <v>3.4757316753164416</v>
      </c>
      <c r="V40" s="122">
        <f t="shared" si="38"/>
        <v>2.8101909578645281</v>
      </c>
      <c r="W40" s="122">
        <f t="shared" si="38"/>
        <v>3.2621357260256758</v>
      </c>
      <c r="X40" s="122">
        <f t="shared" si="38"/>
        <v>3.1015683606599445</v>
      </c>
      <c r="Y40" s="122">
        <f t="shared" si="38"/>
        <v>2.7959359196127185</v>
      </c>
      <c r="Z40" s="122" t="e">
        <f t="shared" si="38"/>
        <v>#N/A</v>
      </c>
      <c r="AA40" s="122" t="e">
        <f>IF(AA23&lt;0.001,#N/A,AA23)</f>
        <v>#N/A</v>
      </c>
      <c r="AB40" s="105"/>
    </row>
    <row r="41" spans="2:32" s="106" customFormat="1" ht="1.1499999999999999" customHeight="1" x14ac:dyDescent="0.2">
      <c r="B41" s="124"/>
      <c r="C41" s="105"/>
      <c r="D41" s="11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05"/>
    </row>
    <row r="42" spans="2:32" s="106" customFormat="1" ht="13.9" customHeight="1" x14ac:dyDescent="0.2">
      <c r="B42" s="105" t="s">
        <v>29</v>
      </c>
      <c r="C42" s="105" t="s">
        <v>20</v>
      </c>
      <c r="D42" s="105"/>
      <c r="E42" s="125">
        <f>IF($J$9=TRUE,$W$4,$W$2)</f>
        <v>7000</v>
      </c>
      <c r="F42" s="125">
        <f t="shared" ref="F42:AA42" si="39">IF($J$9=TRUE,$W$4,$W$2)</f>
        <v>7000</v>
      </c>
      <c r="G42" s="125">
        <f t="shared" si="39"/>
        <v>7000</v>
      </c>
      <c r="H42" s="125">
        <f t="shared" si="39"/>
        <v>7000</v>
      </c>
      <c r="I42" s="125">
        <f t="shared" si="39"/>
        <v>7000</v>
      </c>
      <c r="J42" s="125">
        <f t="shared" si="39"/>
        <v>7000</v>
      </c>
      <c r="K42" s="125">
        <f t="shared" si="39"/>
        <v>7000</v>
      </c>
      <c r="L42" s="125">
        <f t="shared" si="39"/>
        <v>7000</v>
      </c>
      <c r="M42" s="125">
        <f t="shared" si="39"/>
        <v>7000</v>
      </c>
      <c r="N42" s="125">
        <f t="shared" si="39"/>
        <v>7000</v>
      </c>
      <c r="O42" s="125">
        <f t="shared" si="39"/>
        <v>7000</v>
      </c>
      <c r="P42" s="125">
        <f t="shared" si="39"/>
        <v>7000</v>
      </c>
      <c r="Q42" s="125">
        <f t="shared" si="39"/>
        <v>7000</v>
      </c>
      <c r="R42" s="125">
        <f t="shared" si="39"/>
        <v>7000</v>
      </c>
      <c r="S42" s="125">
        <f t="shared" si="39"/>
        <v>7000</v>
      </c>
      <c r="T42" s="125">
        <f t="shared" si="39"/>
        <v>7000</v>
      </c>
      <c r="U42" s="125">
        <f t="shared" si="39"/>
        <v>7000</v>
      </c>
      <c r="V42" s="125">
        <f t="shared" si="39"/>
        <v>7000</v>
      </c>
      <c r="W42" s="125">
        <f t="shared" si="39"/>
        <v>7000</v>
      </c>
      <c r="X42" s="125">
        <f t="shared" si="39"/>
        <v>7000</v>
      </c>
      <c r="Y42" s="125">
        <f t="shared" si="39"/>
        <v>7000</v>
      </c>
      <c r="Z42" s="125">
        <f t="shared" si="39"/>
        <v>7000</v>
      </c>
      <c r="AA42" s="125">
        <f t="shared" si="39"/>
        <v>7000</v>
      </c>
      <c r="AB42" s="105"/>
    </row>
    <row r="43" spans="2:32" s="106" customFormat="1" ht="12" customHeight="1" x14ac:dyDescent="0.2">
      <c r="B43" s="105" t="s">
        <v>30</v>
      </c>
      <c r="C43" s="105" t="s">
        <v>20</v>
      </c>
      <c r="D43" s="105"/>
      <c r="E43" s="125">
        <f>IF($J$9=TRUE,$W$5,$W$3)</f>
        <v>4400</v>
      </c>
      <c r="F43" s="125">
        <f t="shared" ref="F43:AA43" si="40">IF($J$9=TRUE,$W$5,$W$3)</f>
        <v>4400</v>
      </c>
      <c r="G43" s="125">
        <f t="shared" si="40"/>
        <v>4400</v>
      </c>
      <c r="H43" s="125">
        <f t="shared" si="40"/>
        <v>4400</v>
      </c>
      <c r="I43" s="125">
        <f t="shared" si="40"/>
        <v>4400</v>
      </c>
      <c r="J43" s="125">
        <f t="shared" si="40"/>
        <v>4400</v>
      </c>
      <c r="K43" s="125">
        <f t="shared" si="40"/>
        <v>4400</v>
      </c>
      <c r="L43" s="125">
        <f t="shared" si="40"/>
        <v>4400</v>
      </c>
      <c r="M43" s="125">
        <f t="shared" si="40"/>
        <v>4400</v>
      </c>
      <c r="N43" s="125">
        <f t="shared" si="40"/>
        <v>4400</v>
      </c>
      <c r="O43" s="125">
        <f t="shared" si="40"/>
        <v>4400</v>
      </c>
      <c r="P43" s="125">
        <f t="shared" si="40"/>
        <v>4400</v>
      </c>
      <c r="Q43" s="125">
        <f t="shared" si="40"/>
        <v>4400</v>
      </c>
      <c r="R43" s="125">
        <f t="shared" si="40"/>
        <v>4400</v>
      </c>
      <c r="S43" s="125">
        <f t="shared" si="40"/>
        <v>4400</v>
      </c>
      <c r="T43" s="125">
        <f t="shared" si="40"/>
        <v>4400</v>
      </c>
      <c r="U43" s="125">
        <f t="shared" si="40"/>
        <v>4400</v>
      </c>
      <c r="V43" s="125">
        <f t="shared" si="40"/>
        <v>4400</v>
      </c>
      <c r="W43" s="125">
        <f t="shared" si="40"/>
        <v>4400</v>
      </c>
      <c r="X43" s="125">
        <f t="shared" si="40"/>
        <v>4400</v>
      </c>
      <c r="Y43" s="125">
        <f t="shared" si="40"/>
        <v>4400</v>
      </c>
      <c r="Z43" s="125">
        <f t="shared" si="40"/>
        <v>4400</v>
      </c>
      <c r="AA43" s="125">
        <f t="shared" si="40"/>
        <v>4400</v>
      </c>
      <c r="AB43" s="105"/>
    </row>
    <row r="44" spans="2:32" s="50" customFormat="1" ht="13.15" customHeight="1" x14ac:dyDescent="0.2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149999999999999" customHeight="1" x14ac:dyDescent="0.2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"/>
    <row r="50" spans="10:40" ht="15" customHeight="1" x14ac:dyDescent="0.2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"/>
    <row r="52" spans="10:40" ht="15" customHeight="1" x14ac:dyDescent="0.2">
      <c r="J52" s="37" t="s">
        <v>127</v>
      </c>
      <c r="AN52" s="21"/>
    </row>
    <row r="53" spans="10:40" ht="15" customHeight="1" x14ac:dyDescent="0.2"/>
    <row r="54" spans="10:40" ht="15" customHeight="1" x14ac:dyDescent="0.2">
      <c r="Z54" s="37" t="s">
        <v>21</v>
      </c>
    </row>
    <row r="55" spans="10:40" ht="15" customHeight="1" x14ac:dyDescent="0.2"/>
    <row r="61" spans="10:40" ht="14.25" customHeight="1" x14ac:dyDescent="0.2"/>
    <row r="62" spans="10:40" ht="14.25" customHeight="1" x14ac:dyDescent="0.2"/>
    <row r="77" spans="6:17" x14ac:dyDescent="0.2">
      <c r="M77" s="24" t="s">
        <v>128</v>
      </c>
    </row>
    <row r="78" spans="6:17" x14ac:dyDescent="0.2">
      <c r="M78" s="24" t="s">
        <v>37</v>
      </c>
    </row>
    <row r="79" spans="6:17" x14ac:dyDescent="0.2">
      <c r="F79" s="24"/>
      <c r="G79" s="24"/>
      <c r="Q79" s="24"/>
    </row>
    <row r="81" spans="13:25" x14ac:dyDescent="0.2">
      <c r="T81" s="39"/>
    </row>
    <row r="82" spans="13:25" x14ac:dyDescent="0.2">
      <c r="T82" s="39"/>
    </row>
    <row r="95" spans="13:25" x14ac:dyDescent="0.2">
      <c r="M95" s="24" t="s">
        <v>33</v>
      </c>
      <c r="Y95" s="24" t="s">
        <v>37</v>
      </c>
    </row>
    <row r="96" spans="13:25" x14ac:dyDescent="0.2">
      <c r="M96" s="24" t="s">
        <v>37</v>
      </c>
    </row>
    <row r="100" spans="2:20" x14ac:dyDescent="0.2">
      <c r="B100" s="26"/>
    </row>
    <row r="104" spans="2:20" x14ac:dyDescent="0.2">
      <c r="T104" s="24" t="s">
        <v>18</v>
      </c>
    </row>
    <row r="105" spans="2:20" x14ac:dyDescent="0.2">
      <c r="T105" s="24" t="s">
        <v>38</v>
      </c>
    </row>
    <row r="106" spans="2:20" x14ac:dyDescent="0.2">
      <c r="T106" s="24" t="s">
        <v>18</v>
      </c>
    </row>
    <row r="107" spans="2:20" x14ac:dyDescent="0.2">
      <c r="T107" s="24" t="s">
        <v>39</v>
      </c>
    </row>
    <row r="108" spans="2:20" x14ac:dyDescent="0.2">
      <c r="T108" s="24" t="s">
        <v>48</v>
      </c>
    </row>
    <row r="109" spans="2:20" x14ac:dyDescent="0.2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7" priority="34" operator="lessThan">
      <formula>0.001</formula>
    </cfRule>
  </conditionalFormatting>
  <conditionalFormatting sqref="E19:AA19">
    <cfRule type="containsErrors" dxfId="6" priority="19">
      <formula>ISERROR(E19)</formula>
    </cfRule>
  </conditionalFormatting>
  <conditionalFormatting sqref="Z18">
    <cfRule type="cellIs" dxfId="5" priority="5" operator="lessThan">
      <formula>0.1</formula>
    </cfRule>
  </conditionalFormatting>
  <conditionalFormatting sqref="E18:F18">
    <cfRule type="cellIs" dxfId="4" priority="7" operator="lessThan">
      <formula>0.1</formula>
    </cfRule>
  </conditionalFormatting>
  <conditionalFormatting sqref="AA18">
    <cfRule type="cellIs" dxfId="3" priority="6" operator="lessThan">
      <formula>0.1</formula>
    </cfRule>
  </conditionalFormatting>
  <conditionalFormatting sqref="N18:Y18">
    <cfRule type="cellIs" dxfId="2" priority="2" operator="lessThan">
      <formula>0.1</formula>
    </cfRule>
  </conditionalFormatting>
  <conditionalFormatting sqref="I18:M18">
    <cfRule type="cellIs" dxfId="1" priority="3" operator="lessThan">
      <formula>0.1</formula>
    </cfRule>
  </conditionalFormatting>
  <conditionalFormatting sqref="G18:H18">
    <cfRule type="cellIs" dxfId="0" priority="1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142875</xdr:colOff>
                    <xdr:row>7</xdr:row>
                    <xdr:rowOff>95250</xdr:rowOff>
                  </from>
                  <to>
                    <xdr:col>16</xdr:col>
                    <xdr:colOff>171450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5" x14ac:dyDescent="0.25"/>
  <cols>
    <col min="2" max="2" width="34.7109375" customWidth="1"/>
  </cols>
  <sheetData>
    <row r="1" spans="2:13" x14ac:dyDescent="0.25">
      <c r="B1" t="s">
        <v>57</v>
      </c>
      <c r="C1" t="s">
        <v>234</v>
      </c>
      <c r="D1" s="64"/>
      <c r="H1" s="64"/>
    </row>
    <row r="2" spans="2:13" x14ac:dyDescent="0.25">
      <c r="D2" s="64"/>
      <c r="H2" s="64"/>
    </row>
    <row r="3" spans="2:13" x14ac:dyDescent="0.25">
      <c r="B3" s="64" t="s">
        <v>246</v>
      </c>
      <c r="D3" s="64"/>
      <c r="H3" s="64"/>
    </row>
    <row r="5" spans="2:13" x14ac:dyDescent="0.25">
      <c r="D5" s="73"/>
    </row>
    <row r="6" spans="2:13" x14ac:dyDescent="0.25">
      <c r="D6" s="73"/>
    </row>
    <row r="7" spans="2:13" x14ac:dyDescent="0.25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25">
      <c r="D8" s="73" t="s">
        <v>137</v>
      </c>
    </row>
    <row r="9" spans="2:13" x14ac:dyDescent="0.25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25">
      <c r="D10" s="73" t="s">
        <v>139</v>
      </c>
      <c r="E10" t="s">
        <v>140</v>
      </c>
    </row>
    <row r="11" spans="2:13" x14ac:dyDescent="0.25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25">
      <c r="D12" s="73" t="s">
        <v>141</v>
      </c>
      <c r="E12" t="s">
        <v>140</v>
      </c>
    </row>
    <row r="13" spans="2:13" x14ac:dyDescent="0.25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25">
      <c r="B14" t="s">
        <v>148</v>
      </c>
      <c r="D14" s="73" t="s">
        <v>144</v>
      </c>
      <c r="E14" t="s">
        <v>145</v>
      </c>
    </row>
    <row r="15" spans="2:13" x14ac:dyDescent="0.25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25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25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25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25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25">
      <c r="C21" t="s">
        <v>298</v>
      </c>
      <c r="D21" s="73" t="s">
        <v>156</v>
      </c>
      <c r="F21" t="s">
        <v>58</v>
      </c>
    </row>
    <row r="22" spans="2:15" x14ac:dyDescent="0.25">
      <c r="D22" s="73" t="s">
        <v>157</v>
      </c>
      <c r="F22" t="s">
        <v>158</v>
      </c>
    </row>
    <row r="23" spans="2:15" x14ac:dyDescent="0.25">
      <c r="D23" s="73"/>
    </row>
    <row r="24" spans="2:15" x14ac:dyDescent="0.25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25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25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25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25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25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25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25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25">
      <c r="D34" s="9"/>
      <c r="F34" s="75"/>
    </row>
    <row r="35" spans="2:13" s="63" customFormat="1" x14ac:dyDescent="0.25">
      <c r="D35" s="9"/>
      <c r="F35" s="75"/>
    </row>
    <row r="36" spans="2:13" x14ac:dyDescent="0.25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25">
      <c r="H37" t="s">
        <v>61</v>
      </c>
    </row>
    <row r="38" spans="2:13" x14ac:dyDescent="0.25">
      <c r="B38" s="9"/>
      <c r="F38" t="s">
        <v>182</v>
      </c>
    </row>
    <row r="39" spans="2:13" x14ac:dyDescent="0.25">
      <c r="D39" s="9"/>
      <c r="F39" t="s">
        <v>235</v>
      </c>
    </row>
    <row r="41" spans="2:13" x14ac:dyDescent="0.25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25">
      <c r="D42" s="73" t="s">
        <v>137</v>
      </c>
      <c r="F42" t="s">
        <v>253</v>
      </c>
    </row>
    <row r="43" spans="2:13" x14ac:dyDescent="0.25">
      <c r="F43" t="s">
        <v>183</v>
      </c>
    </row>
    <row r="44" spans="2:13" x14ac:dyDescent="0.25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x14ac:dyDescent="0.25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25">
      <c r="B47" s="30"/>
      <c r="F47" t="s">
        <v>188</v>
      </c>
    </row>
    <row r="48" spans="2:13" x14ac:dyDescent="0.25">
      <c r="B48" s="30"/>
      <c r="F48" t="s">
        <v>183</v>
      </c>
    </row>
    <row r="49" spans="2:12" x14ac:dyDescent="0.25">
      <c r="B49" s="30"/>
      <c r="C49" t="s">
        <v>201</v>
      </c>
      <c r="D49" t="s">
        <v>72</v>
      </c>
      <c r="F49" s="80"/>
    </row>
    <row r="50" spans="2:12" x14ac:dyDescent="0.25">
      <c r="D50" s="80"/>
      <c r="E50" s="80"/>
    </row>
    <row r="51" spans="2:12" x14ac:dyDescent="0.2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25">
      <c r="E52" t="s">
        <v>67</v>
      </c>
    </row>
    <row r="53" spans="2:12" x14ac:dyDescent="0.25">
      <c r="E53" t="s">
        <v>254</v>
      </c>
    </row>
    <row r="54" spans="2:12" x14ac:dyDescent="0.25">
      <c r="E54" s="64" t="s">
        <v>68</v>
      </c>
    </row>
    <row r="55" spans="2:12" x14ac:dyDescent="0.25">
      <c r="D55" s="73" t="s">
        <v>191</v>
      </c>
      <c r="E55" s="64" t="s">
        <v>192</v>
      </c>
      <c r="G55" s="64" t="s">
        <v>193</v>
      </c>
    </row>
    <row r="57" spans="2:12" x14ac:dyDescent="0.25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25">
      <c r="E58" t="s">
        <v>245</v>
      </c>
    </row>
    <row r="59" spans="2:12" x14ac:dyDescent="0.25">
      <c r="E59" t="s">
        <v>69</v>
      </c>
    </row>
    <row r="60" spans="2:12" x14ac:dyDescent="0.25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x14ac:dyDescent="0.25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25">
      <c r="B63" s="65"/>
      <c r="E63" s="71" t="s">
        <v>209</v>
      </c>
    </row>
    <row r="65" spans="2:12" x14ac:dyDescent="0.25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25">
      <c r="B66" s="65"/>
      <c r="E66" s="71" t="s">
        <v>134</v>
      </c>
    </row>
    <row r="68" spans="2:12" x14ac:dyDescent="0.25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25">
      <c r="B69" s="65"/>
      <c r="F69" t="s">
        <v>207</v>
      </c>
    </row>
    <row r="71" spans="2:12" x14ac:dyDescent="0.25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25">
      <c r="B72" s="65"/>
      <c r="F72" t="s">
        <v>119</v>
      </c>
    </row>
    <row r="73" spans="2:12" x14ac:dyDescent="0.25">
      <c r="F73" s="63" t="s">
        <v>290</v>
      </c>
    </row>
    <row r="74" spans="2:12" x14ac:dyDescent="0.25">
      <c r="F74" t="s">
        <v>291</v>
      </c>
      <c r="I74" s="63"/>
    </row>
    <row r="76" spans="2:12" x14ac:dyDescent="0.25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25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25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25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25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25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25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x14ac:dyDescent="0.25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25">
      <c r="E86" s="73"/>
      <c r="F86" t="s">
        <v>91</v>
      </c>
      <c r="L86" s="64"/>
    </row>
    <row r="88" spans="2:18" x14ac:dyDescent="0.25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25">
      <c r="F89" t="s">
        <v>93</v>
      </c>
    </row>
    <row r="91" spans="2:18" x14ac:dyDescent="0.25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25">
      <c r="B92" s="65"/>
      <c r="E92" s="71"/>
      <c r="I92" s="64"/>
    </row>
    <row r="93" spans="2:18" x14ac:dyDescent="0.25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25">
      <c r="F94" t="s">
        <v>215</v>
      </c>
    </row>
    <row r="96" spans="2:18" x14ac:dyDescent="0.2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25">
      <c r="F97" t="s">
        <v>95</v>
      </c>
    </row>
    <row r="98" spans="2:6" x14ac:dyDescent="0.25">
      <c r="F98" t="s">
        <v>255</v>
      </c>
    </row>
    <row r="100" spans="2:6" x14ac:dyDescent="0.25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25">
      <c r="B101" s="63"/>
      <c r="F101" t="s">
        <v>296</v>
      </c>
    </row>
    <row r="102" spans="2:6" x14ac:dyDescent="0.25">
      <c r="B102" s="63"/>
      <c r="F102" t="s">
        <v>96</v>
      </c>
    </row>
    <row r="103" spans="2:6" x14ac:dyDescent="0.25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25">
      <c r="B104" s="63"/>
      <c r="F104" t="s">
        <v>297</v>
      </c>
    </row>
    <row r="105" spans="2:6" x14ac:dyDescent="0.25">
      <c r="F105" t="s">
        <v>96</v>
      </c>
    </row>
    <row r="107" spans="2:6" x14ac:dyDescent="0.25">
      <c r="E107" t="s">
        <v>34</v>
      </c>
    </row>
    <row r="109" spans="2:6" x14ac:dyDescent="0.25">
      <c r="B109" t="s">
        <v>98</v>
      </c>
      <c r="C109" t="s">
        <v>99</v>
      </c>
      <c r="E109" t="s">
        <v>101</v>
      </c>
      <c r="F109" s="83" t="s">
        <v>100</v>
      </c>
    </row>
    <row r="110" spans="2:6" x14ac:dyDescent="0.25">
      <c r="E110" t="s">
        <v>87</v>
      </c>
      <c r="F110" s="84" t="s">
        <v>63</v>
      </c>
    </row>
    <row r="111" spans="2:6" x14ac:dyDescent="0.25">
      <c r="E111" t="s">
        <v>92</v>
      </c>
      <c r="F111" s="84" t="s">
        <v>64</v>
      </c>
    </row>
    <row r="112" spans="2:6" x14ac:dyDescent="0.25">
      <c r="F112" s="83"/>
    </row>
    <row r="113" spans="2:6" x14ac:dyDescent="0.25">
      <c r="F113" s="83"/>
    </row>
    <row r="114" spans="2:6" x14ac:dyDescent="0.25">
      <c r="F114" s="83"/>
    </row>
    <row r="115" spans="2:6" x14ac:dyDescent="0.25">
      <c r="F115" s="83"/>
    </row>
    <row r="116" spans="2:6" x14ac:dyDescent="0.25">
      <c r="F116" s="83"/>
    </row>
    <row r="117" spans="2:6" x14ac:dyDescent="0.25">
      <c r="F117" s="83"/>
    </row>
    <row r="118" spans="2:6" x14ac:dyDescent="0.25">
      <c r="B118" t="s">
        <v>102</v>
      </c>
      <c r="C118" t="s">
        <v>99</v>
      </c>
      <c r="E118" t="s">
        <v>101</v>
      </c>
      <c r="F118" s="83" t="s">
        <v>100</v>
      </c>
    </row>
    <row r="119" spans="2:6" x14ac:dyDescent="0.25">
      <c r="E119" t="s">
        <v>94</v>
      </c>
      <c r="F119" s="31" t="s">
        <v>65</v>
      </c>
    </row>
    <row r="120" spans="2:6" x14ac:dyDescent="0.25">
      <c r="E120" t="s">
        <v>53</v>
      </c>
      <c r="F120" s="83" t="s">
        <v>242</v>
      </c>
    </row>
    <row r="121" spans="2:6" x14ac:dyDescent="0.25">
      <c r="F121" s="83"/>
    </row>
    <row r="122" spans="2:6" x14ac:dyDescent="0.25">
      <c r="F122" s="83"/>
    </row>
    <row r="123" spans="2:6" x14ac:dyDescent="0.25">
      <c r="F123" s="83"/>
    </row>
    <row r="124" spans="2:6" x14ac:dyDescent="0.25">
      <c r="F124" s="83"/>
    </row>
    <row r="125" spans="2:6" x14ac:dyDescent="0.25">
      <c r="F125" s="83"/>
    </row>
    <row r="126" spans="2:6" x14ac:dyDescent="0.25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25">
      <c r="E127" t="s">
        <v>105</v>
      </c>
      <c r="F127" s="83" t="s">
        <v>243</v>
      </c>
    </row>
    <row r="128" spans="2:6" x14ac:dyDescent="0.25">
      <c r="F128" s="83"/>
    </row>
    <row r="129" spans="2:15" x14ac:dyDescent="0.25">
      <c r="F129" s="83"/>
    </row>
    <row r="130" spans="2:15" x14ac:dyDescent="0.25">
      <c r="F130" s="83"/>
    </row>
    <row r="131" spans="2:15" x14ac:dyDescent="0.25">
      <c r="F131" s="83"/>
    </row>
    <row r="132" spans="2:15" x14ac:dyDescent="0.25">
      <c r="F132" s="83"/>
    </row>
    <row r="133" spans="2:15" x14ac:dyDescent="0.25">
      <c r="F133" s="83"/>
    </row>
    <row r="134" spans="2:15" x14ac:dyDescent="0.25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25">
      <c r="E135" t="s">
        <v>105</v>
      </c>
      <c r="F135" s="83" t="s">
        <v>243</v>
      </c>
      <c r="O135">
        <v>2025</v>
      </c>
    </row>
    <row r="136" spans="2:15" x14ac:dyDescent="0.25">
      <c r="E136" t="s">
        <v>37</v>
      </c>
      <c r="F136" s="83" t="s">
        <v>107</v>
      </c>
    </row>
    <row r="137" spans="2:15" x14ac:dyDescent="0.25">
      <c r="F137" s="83" t="s">
        <v>108</v>
      </c>
      <c r="H137" s="69">
        <v>5</v>
      </c>
    </row>
    <row r="138" spans="2:15" x14ac:dyDescent="0.25">
      <c r="F138" s="83"/>
    </row>
    <row r="139" spans="2:15" x14ac:dyDescent="0.25">
      <c r="F139" s="83"/>
    </row>
    <row r="140" spans="2:15" x14ac:dyDescent="0.25">
      <c r="F140" s="83"/>
    </row>
    <row r="141" spans="2:15" x14ac:dyDescent="0.25">
      <c r="F141" s="83"/>
    </row>
    <row r="142" spans="2:15" x14ac:dyDescent="0.25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25">
      <c r="E143" t="s">
        <v>60</v>
      </c>
      <c r="F143" s="83" t="s">
        <v>47</v>
      </c>
    </row>
    <row r="144" spans="2:15" x14ac:dyDescent="0.25">
      <c r="F144" s="83"/>
    </row>
    <row r="145" spans="2:15" x14ac:dyDescent="0.25">
      <c r="F145" s="83"/>
    </row>
    <row r="146" spans="2:15" x14ac:dyDescent="0.25">
      <c r="F146" s="83"/>
    </row>
    <row r="147" spans="2:15" x14ac:dyDescent="0.25">
      <c r="F147" s="83"/>
    </row>
    <row r="148" spans="2:15" x14ac:dyDescent="0.25">
      <c r="F148" s="83"/>
    </row>
    <row r="149" spans="2:15" x14ac:dyDescent="0.25">
      <c r="F149" s="83"/>
    </row>
    <row r="150" spans="2:15" x14ac:dyDescent="0.25">
      <c r="B150" t="s">
        <v>111</v>
      </c>
      <c r="C150" t="s">
        <v>104</v>
      </c>
      <c r="E150" t="s">
        <v>101</v>
      </c>
      <c r="F150" s="83" t="s">
        <v>100</v>
      </c>
    </row>
    <row r="151" spans="2:15" x14ac:dyDescent="0.25">
      <c r="E151" t="s">
        <v>87</v>
      </c>
      <c r="F151" s="84" t="s">
        <v>63</v>
      </c>
    </row>
    <row r="152" spans="2:15" x14ac:dyDescent="0.25">
      <c r="F152" s="83"/>
    </row>
    <row r="153" spans="2:15" x14ac:dyDescent="0.25">
      <c r="F153" s="83"/>
    </row>
    <row r="158" spans="2:15" x14ac:dyDescent="0.25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x14ac:dyDescent="0.25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25">
      <c r="E160" t="s">
        <v>114</v>
      </c>
      <c r="F160" s="36" t="s">
        <v>17</v>
      </c>
      <c r="H160" t="s">
        <v>115</v>
      </c>
    </row>
    <row r="161" spans="2:15" x14ac:dyDescent="0.25">
      <c r="E161" t="s">
        <v>37</v>
      </c>
      <c r="F161" t="s">
        <v>107</v>
      </c>
    </row>
    <row r="162" spans="2:15" x14ac:dyDescent="0.25">
      <c r="F162" t="s">
        <v>108</v>
      </c>
      <c r="H162" s="69">
        <v>5</v>
      </c>
    </row>
    <row r="166" spans="2:15" x14ac:dyDescent="0.25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x14ac:dyDescent="0.25">
      <c r="E167" t="s">
        <v>92</v>
      </c>
      <c r="F167" s="84" t="s">
        <v>244</v>
      </c>
      <c r="O167" t="s">
        <v>120</v>
      </c>
    </row>
    <row r="168" spans="2:15" x14ac:dyDescent="0.25">
      <c r="E168" t="s">
        <v>37</v>
      </c>
      <c r="F168" t="s">
        <v>117</v>
      </c>
      <c r="O168" t="s">
        <v>121</v>
      </c>
    </row>
    <row r="169" spans="2:15" x14ac:dyDescent="0.25">
      <c r="F169" t="s">
        <v>108</v>
      </c>
      <c r="H169" s="69">
        <v>10</v>
      </c>
    </row>
    <row r="170" spans="2:15" x14ac:dyDescent="0.25">
      <c r="O170" s="70" t="s">
        <v>122</v>
      </c>
    </row>
    <row r="174" spans="2:15" x14ac:dyDescent="0.25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25">
      <c r="E175" t="s">
        <v>124</v>
      </c>
      <c r="F175" t="s">
        <v>18</v>
      </c>
    </row>
    <row r="177" spans="4:6" x14ac:dyDescent="0.25">
      <c r="E177" t="s">
        <v>83</v>
      </c>
      <c r="F177" s="36" t="s">
        <v>22</v>
      </c>
    </row>
    <row r="178" spans="4:6" x14ac:dyDescent="0.25">
      <c r="E178" t="s">
        <v>97</v>
      </c>
      <c r="F178" s="36" t="s">
        <v>29</v>
      </c>
    </row>
    <row r="179" spans="4:6" x14ac:dyDescent="0.25">
      <c r="E179" t="s">
        <v>125</v>
      </c>
      <c r="F179" s="36" t="s">
        <v>30</v>
      </c>
    </row>
    <row r="185" spans="4:6" x14ac:dyDescent="0.25">
      <c r="D185" t="s">
        <v>250</v>
      </c>
    </row>
    <row r="186" spans="4:6" x14ac:dyDescent="0.25">
      <c r="D186" t="s">
        <v>251</v>
      </c>
    </row>
    <row r="187" spans="4:6" x14ac:dyDescent="0.25">
      <c r="D187" t="s">
        <v>252</v>
      </c>
    </row>
    <row r="193" spans="2:2" x14ac:dyDescent="0.25">
      <c r="B193" s="85" t="s">
        <v>281</v>
      </c>
    </row>
    <row r="194" spans="2:2" x14ac:dyDescent="0.25">
      <c r="B194" s="85"/>
    </row>
    <row r="195" spans="2:2" x14ac:dyDescent="0.25">
      <c r="B195" t="s">
        <v>282</v>
      </c>
    </row>
    <row r="197" spans="2:2" x14ac:dyDescent="0.25">
      <c r="B197" t="s">
        <v>283</v>
      </c>
    </row>
    <row r="203" spans="2:2" x14ac:dyDescent="0.25">
      <c r="B203" t="s">
        <v>285</v>
      </c>
    </row>
    <row r="208" spans="2:2" x14ac:dyDescent="0.25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62.28515625" customWidth="1"/>
    <col min="3" max="3" width="99.7109375" customWidth="1"/>
  </cols>
  <sheetData>
    <row r="1" spans="2:5" ht="18.75" x14ac:dyDescent="0.3">
      <c r="B1" s="86" t="s">
        <v>264</v>
      </c>
      <c r="C1" s="63"/>
      <c r="D1" s="63"/>
      <c r="E1" s="63"/>
    </row>
    <row r="2" spans="2:5" x14ac:dyDescent="0.25">
      <c r="B2" s="63"/>
      <c r="C2" s="63"/>
      <c r="D2" s="63"/>
      <c r="E2" s="63"/>
    </row>
    <row r="3" spans="2:5" x14ac:dyDescent="0.25">
      <c r="B3" s="87" t="s">
        <v>256</v>
      </c>
      <c r="C3" s="63"/>
      <c r="D3" s="63"/>
      <c r="E3" s="63"/>
    </row>
    <row r="4" spans="2:5" x14ac:dyDescent="0.25">
      <c r="B4" s="63"/>
      <c r="C4" s="63"/>
      <c r="D4" s="63"/>
      <c r="E4" s="63"/>
    </row>
    <row r="5" spans="2:5" x14ac:dyDescent="0.25">
      <c r="B5" s="63"/>
      <c r="C5" s="63"/>
      <c r="D5" s="63"/>
      <c r="E5" s="63"/>
    </row>
    <row r="6" spans="2:5" ht="19.899999999999999" customHeight="1" x14ac:dyDescent="0.25">
      <c r="B6" s="63"/>
      <c r="C6" s="90" t="s">
        <v>269</v>
      </c>
      <c r="D6" s="63"/>
      <c r="E6" s="63"/>
    </row>
    <row r="7" spans="2:5" ht="19.899999999999999" customHeight="1" x14ac:dyDescent="0.25">
      <c r="B7" s="88" t="s">
        <v>3</v>
      </c>
      <c r="C7" s="89" t="s">
        <v>257</v>
      </c>
      <c r="D7" s="63"/>
      <c r="E7" s="63"/>
    </row>
    <row r="8" spans="2:5" ht="19.899999999999999" customHeight="1" x14ac:dyDescent="0.25">
      <c r="B8" s="88" t="s">
        <v>1</v>
      </c>
      <c r="C8" s="89" t="s">
        <v>258</v>
      </c>
      <c r="D8" s="63"/>
      <c r="E8" s="63"/>
    </row>
    <row r="9" spans="2:5" ht="19.899999999999999" customHeight="1" x14ac:dyDescent="0.25">
      <c r="B9" s="88" t="s">
        <v>259</v>
      </c>
      <c r="C9" s="89" t="s">
        <v>260</v>
      </c>
      <c r="D9" s="63"/>
      <c r="E9" s="63"/>
    </row>
    <row r="10" spans="2:5" ht="19.899999999999999" customHeight="1" x14ac:dyDescent="0.25">
      <c r="B10" s="88" t="s">
        <v>261</v>
      </c>
      <c r="C10" s="89" t="s">
        <v>265</v>
      </c>
      <c r="D10" s="63"/>
      <c r="E10" s="63"/>
    </row>
    <row r="11" spans="2:5" ht="19.899999999999999" customHeight="1" x14ac:dyDescent="0.25">
      <c r="B11" s="88" t="s">
        <v>4</v>
      </c>
      <c r="C11" s="89" t="s">
        <v>262</v>
      </c>
      <c r="D11" s="63"/>
      <c r="E11" s="63"/>
    </row>
    <row r="12" spans="2:5" ht="19.899999999999999" customHeight="1" x14ac:dyDescent="0.25">
      <c r="B12" s="88" t="s">
        <v>266</v>
      </c>
      <c r="C12" s="89" t="s">
        <v>280</v>
      </c>
      <c r="D12" s="63"/>
      <c r="E12" s="63"/>
    </row>
    <row r="13" spans="2:5" ht="19.899999999999999" customHeight="1" x14ac:dyDescent="0.25">
      <c r="B13" s="88" t="s">
        <v>23</v>
      </c>
      <c r="C13" s="89" t="s">
        <v>263</v>
      </c>
      <c r="D13" s="63"/>
      <c r="E13" s="63"/>
    </row>
    <row r="14" spans="2:5" ht="19.899999999999999" customHeight="1" x14ac:dyDescent="0.25">
      <c r="B14" s="88" t="s">
        <v>6</v>
      </c>
      <c r="C14" s="89" t="s">
        <v>267</v>
      </c>
      <c r="D14" s="63"/>
      <c r="E14" s="63"/>
    </row>
    <row r="15" spans="2:5" ht="19.899999999999999" customHeight="1" x14ac:dyDescent="0.25">
      <c r="B15" s="88"/>
      <c r="C15" s="89" t="s">
        <v>268</v>
      </c>
      <c r="D15" s="63"/>
      <c r="E15" s="63"/>
    </row>
    <row r="16" spans="2:5" ht="19.899999999999999" customHeight="1" x14ac:dyDescent="0.25">
      <c r="C16" s="89"/>
      <c r="D16" s="63"/>
      <c r="E16" s="63"/>
    </row>
    <row r="23" spans="2:2" x14ac:dyDescent="0.25">
      <c r="B23" s="85" t="s">
        <v>270</v>
      </c>
    </row>
    <row r="24" spans="2:2" x14ac:dyDescent="0.25">
      <c r="B24" s="91"/>
    </row>
    <row r="25" spans="2:2" x14ac:dyDescent="0.25">
      <c r="B25" s="91" t="s">
        <v>279</v>
      </c>
    </row>
    <row r="26" spans="2:2" x14ac:dyDescent="0.25">
      <c r="B26" s="91"/>
    </row>
    <row r="27" spans="2:2" x14ac:dyDescent="0.25">
      <c r="B27" s="91"/>
    </row>
    <row r="28" spans="2:2" x14ac:dyDescent="0.25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FC3E8-8371-4752-8DCA-7A8438F522F9}">
  <ds:schemaRefs>
    <ds:schemaRef ds:uri="http://purl.org/dc/terms/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Meise, Berthold (RPDA)</cp:lastModifiedBy>
  <cp:lastPrinted>2018-09-17T11:18:37Z</cp:lastPrinted>
  <dcterms:created xsi:type="dcterms:W3CDTF">2016-07-26T08:44:22Z</dcterms:created>
  <dcterms:modified xsi:type="dcterms:W3CDTF">2018-09-26T11:27:54Z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